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42" activeTab="0"/>
  </bookViews>
  <sheets>
    <sheet name="平日" sheetId="1" r:id="rId1"/>
    <sheet name="祝休日" sheetId="2" r:id="rId2"/>
  </sheets>
  <definedNames>
    <definedName name="_xlnm.Print_Area" localSheetId="1">'祝休日'!$A$1:$H$68</definedName>
    <definedName name="_xlnm.Print_Area" localSheetId="0">'平日'!$A$1:$Q$82</definedName>
  </definedNames>
  <calcPr fullCalcOnLoad="1"/>
</workbook>
</file>

<file path=xl/sharedStrings.xml><?xml version="1.0" encoding="utf-8"?>
<sst xmlns="http://schemas.openxmlformats.org/spreadsheetml/2006/main" count="304" uniqueCount="128">
  <si>
    <t>小井平</t>
  </si>
  <si>
    <t>久野脇</t>
  </si>
  <si>
    <t>藤川</t>
  </si>
  <si>
    <t>三津間集会所</t>
  </si>
  <si>
    <t>ＪＡ徳山支店</t>
  </si>
  <si>
    <t>三津間渡</t>
  </si>
  <si>
    <t>徳山駅</t>
  </si>
  <si>
    <t>瀬平集会所前</t>
  </si>
  <si>
    <t>徳山集会所前</t>
  </si>
  <si>
    <t>大下医院入口</t>
  </si>
  <si>
    <t>6分</t>
  </si>
  <si>
    <t>茶茗舘入口</t>
  </si>
  <si>
    <t>ＪＡ中川根支店</t>
  </si>
  <si>
    <t>7分</t>
  </si>
  <si>
    <t>水川</t>
  </si>
  <si>
    <t>下泉駅</t>
  </si>
  <si>
    <t>8分</t>
  </si>
  <si>
    <t>水川集会所</t>
  </si>
  <si>
    <t>水川橋</t>
  </si>
  <si>
    <t>四季の里前</t>
  </si>
  <si>
    <t>梅島下</t>
  </si>
  <si>
    <t>上長尾集会所前</t>
  </si>
  <si>
    <t>ＮＴＴ前</t>
  </si>
  <si>
    <t>12分</t>
  </si>
  <si>
    <t>中学校入口</t>
  </si>
  <si>
    <t>社会福祉協議会前</t>
  </si>
  <si>
    <t>13分</t>
  </si>
  <si>
    <t>役場前</t>
  </si>
  <si>
    <t>14分</t>
  </si>
  <si>
    <t>15分</t>
  </si>
  <si>
    <t>16分</t>
  </si>
  <si>
    <t>17分</t>
  </si>
  <si>
    <t>18分</t>
  </si>
  <si>
    <t>19分</t>
  </si>
  <si>
    <t>水川集会所前</t>
  </si>
  <si>
    <t>20分</t>
  </si>
  <si>
    <t>21分</t>
  </si>
  <si>
    <t>26分</t>
  </si>
  <si>
    <t>川根北分遣所前</t>
  </si>
  <si>
    <t>22分</t>
  </si>
  <si>
    <t>23分</t>
  </si>
  <si>
    <t>川根北分遣所前</t>
  </si>
  <si>
    <t>停留所名</t>
  </si>
  <si>
    <t>時刻</t>
  </si>
  <si>
    <t>向井</t>
  </si>
  <si>
    <t>久保尾</t>
  </si>
  <si>
    <t>原山</t>
  </si>
  <si>
    <t>原山製茶工場前</t>
  </si>
  <si>
    <t>24分</t>
  </si>
  <si>
    <t>25分</t>
  </si>
  <si>
    <t>27分</t>
  </si>
  <si>
    <t>28分</t>
  </si>
  <si>
    <t>29分</t>
  </si>
  <si>
    <t>30分</t>
  </si>
  <si>
    <t>31分</t>
  </si>
  <si>
    <t>32分</t>
  </si>
  <si>
    <t>終業時間</t>
  </si>
  <si>
    <t>始業時間</t>
  </si>
  <si>
    <t>差引き</t>
  </si>
  <si>
    <t>うち休憩時間</t>
  </si>
  <si>
    <t>実運転時間</t>
  </si>
  <si>
    <t>33分</t>
  </si>
  <si>
    <t>34分</t>
  </si>
  <si>
    <t>35分</t>
  </si>
  <si>
    <t>36分</t>
  </si>
  <si>
    <t>37分</t>
  </si>
  <si>
    <t>38分</t>
  </si>
  <si>
    <t>39分</t>
  </si>
  <si>
    <t>40分</t>
  </si>
  <si>
    <t>41分</t>
  </si>
  <si>
    <t>42分</t>
  </si>
  <si>
    <t>43分</t>
  </si>
  <si>
    <t>44分</t>
  </si>
  <si>
    <t>45分</t>
  </si>
  <si>
    <t>46分</t>
  </si>
  <si>
    <t>47分</t>
  </si>
  <si>
    <t>54分</t>
  </si>
  <si>
    <t>休憩時間</t>
  </si>
  <si>
    <t>52分</t>
  </si>
  <si>
    <t>田野口駅</t>
  </si>
  <si>
    <t>鈴木医院前</t>
  </si>
  <si>
    <t>1分</t>
  </si>
  <si>
    <t>2分</t>
  </si>
  <si>
    <t>3分</t>
  </si>
  <si>
    <t>4分</t>
  </si>
  <si>
    <t>5分</t>
  </si>
  <si>
    <t>9分</t>
  </si>
  <si>
    <t>10分</t>
  </si>
  <si>
    <t>11分</t>
  </si>
  <si>
    <t>48分</t>
  </si>
  <si>
    <t>49分</t>
  </si>
  <si>
    <t>50分</t>
  </si>
  <si>
    <t>51分</t>
  </si>
  <si>
    <t>53分</t>
  </si>
  <si>
    <t>55分</t>
  </si>
  <si>
    <t>56分</t>
  </si>
  <si>
    <t>57分</t>
  </si>
  <si>
    <t>58分</t>
  </si>
  <si>
    <t>59分</t>
  </si>
  <si>
    <t>60分</t>
  </si>
  <si>
    <t>61分</t>
  </si>
  <si>
    <t>62分</t>
  </si>
  <si>
    <t>63分</t>
  </si>
  <si>
    <t>役場・小井平行き</t>
  </si>
  <si>
    <t>久野脇行き</t>
  </si>
  <si>
    <t>徳山郵便局前</t>
  </si>
  <si>
    <t>徳山郵便局前</t>
  </si>
  <si>
    <t>上長尾診療所前</t>
  </si>
  <si>
    <t>梅高集会所前</t>
  </si>
  <si>
    <t>-</t>
  </si>
  <si>
    <t>-</t>
  </si>
  <si>
    <t>徳山郵便局前</t>
  </si>
  <si>
    <t>瀬平</t>
  </si>
  <si>
    <t>役場・久野脇・（原山）行き</t>
  </si>
  <si>
    <t>小井平・（役場）行き</t>
  </si>
  <si>
    <t>-</t>
  </si>
  <si>
    <t>-</t>
  </si>
  <si>
    <t>＜平日＞</t>
  </si>
  <si>
    <t>-</t>
  </si>
  <si>
    <t>-</t>
  </si>
  <si>
    <t>せせらぎ号（小井平・久野脇線）</t>
  </si>
  <si>
    <t>せせらぎ号（小井平・役場線）</t>
  </si>
  <si>
    <t>やませみ号（役場・久野脇線）</t>
  </si>
  <si>
    <t>やませみ号（下泉駅・原山線）</t>
  </si>
  <si>
    <t>町営バス南部路線時刻表（H27.4.1改正）</t>
  </si>
  <si>
    <t>-</t>
  </si>
  <si>
    <t>-</t>
  </si>
  <si>
    <t>＜土曜・日曜・祝日＞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</si>
</sst>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分&quot;"/>
    <numFmt numFmtId="177" formatCode="0&quot;分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28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b/>
      <sz val="18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rgb="FF8AB2E2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75FF75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>
        <color rgb="FF0070C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20" fontId="2" fillId="0" borderId="0" xfId="0" applyNumberFormat="1" applyFont="1" applyAlignment="1">
      <alignment vertical="center" shrinkToFit="1"/>
    </xf>
    <xf numFmtId="2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" fontId="2" fillId="0" borderId="12" xfId="0" applyNumberFormat="1" applyFont="1" applyFill="1" applyBorder="1" applyAlignment="1">
      <alignment vertical="center"/>
    </xf>
    <xf numFmtId="20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20" fontId="2" fillId="33" borderId="12" xfId="0" applyNumberFormat="1" applyFont="1" applyFill="1" applyBorder="1" applyAlignment="1">
      <alignment horizontal="right" vertical="center"/>
    </xf>
    <xf numFmtId="20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20" fontId="2" fillId="34" borderId="12" xfId="0" applyNumberFormat="1" applyFont="1" applyFill="1" applyBorder="1" applyAlignment="1">
      <alignment horizontal="right" vertical="center"/>
    </xf>
    <xf numFmtId="20" fontId="2" fillId="35" borderId="12" xfId="0" applyNumberFormat="1" applyFont="1" applyFill="1" applyBorder="1" applyAlignment="1">
      <alignment vertical="center"/>
    </xf>
    <xf numFmtId="20" fontId="2" fillId="35" borderId="12" xfId="0" applyNumberFormat="1" applyFont="1" applyFill="1" applyBorder="1" applyAlignment="1">
      <alignment horizontal="right" vertical="center"/>
    </xf>
    <xf numFmtId="20" fontId="2" fillId="35" borderId="14" xfId="0" applyNumberFormat="1" applyFont="1" applyFill="1" applyBorder="1" applyAlignment="1">
      <alignment vertical="center"/>
    </xf>
    <xf numFmtId="20" fontId="2" fillId="36" borderId="12" xfId="0" applyNumberFormat="1" applyFont="1" applyFill="1" applyBorder="1" applyAlignment="1">
      <alignment vertical="center"/>
    </xf>
    <xf numFmtId="20" fontId="2" fillId="36" borderId="12" xfId="0" applyNumberFormat="1" applyFont="1" applyFill="1" applyBorder="1" applyAlignment="1">
      <alignment horizontal="right" vertical="center"/>
    </xf>
    <xf numFmtId="20" fontId="2" fillId="37" borderId="12" xfId="0" applyNumberFormat="1" applyFont="1" applyFill="1" applyBorder="1" applyAlignment="1">
      <alignment vertical="center"/>
    </xf>
    <xf numFmtId="0" fontId="52" fillId="38" borderId="10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0" fontId="12" fillId="0" borderId="0" xfId="0" applyFont="1" applyBorder="1" applyAlignment="1">
      <alignment vertical="top"/>
    </xf>
    <xf numFmtId="0" fontId="53" fillId="38" borderId="15" xfId="0" applyFont="1" applyFill="1" applyBorder="1" applyAlignment="1">
      <alignment horizontal="center" vertical="center" textRotation="255"/>
    </xf>
    <xf numFmtId="0" fontId="53" fillId="38" borderId="16" xfId="0" applyFont="1" applyFill="1" applyBorder="1" applyAlignment="1">
      <alignment horizontal="center" vertical="center" textRotation="255"/>
    </xf>
    <xf numFmtId="0" fontId="53" fillId="38" borderId="17" xfId="0" applyFont="1" applyFill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top"/>
    </xf>
    <xf numFmtId="20" fontId="5" fillId="36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3" fillId="38" borderId="10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view="pageBreakPreview" zoomScale="70" zoomScaleNormal="75" zoomScaleSheetLayoutView="70" zoomScalePageLayoutView="0" workbookViewId="0" topLeftCell="A1">
      <selection activeCell="G11" sqref="G11"/>
    </sheetView>
  </sheetViews>
  <sheetFormatPr defaultColWidth="9.00390625" defaultRowHeight="13.5"/>
  <cols>
    <col min="1" max="1" width="6.125" style="1" customWidth="1"/>
    <col min="2" max="2" width="20.00390625" style="5" customWidth="1"/>
    <col min="3" max="4" width="8.50390625" style="1" customWidth="1"/>
    <col min="5" max="6" width="8.50390625" style="6" customWidth="1"/>
    <col min="7" max="8" width="8.50390625" style="2" customWidth="1"/>
    <col min="9" max="10" width="8.50390625" style="5" customWidth="1"/>
    <col min="11" max="14" width="8.50390625" style="1" customWidth="1"/>
    <col min="15" max="16" width="8.50390625" style="6" customWidth="1"/>
    <col min="17" max="17" width="8.50390625" style="2" customWidth="1"/>
    <col min="18" max="18" width="5.75390625" style="1" customWidth="1"/>
    <col min="19" max="19" width="8.625" style="1" customWidth="1"/>
    <col min="20" max="20" width="8.625" style="2" customWidth="1"/>
    <col min="21" max="21" width="11.75390625" style="1" bestFit="1" customWidth="1"/>
  </cols>
  <sheetData>
    <row r="1" spans="1:18" ht="27" customHeight="1">
      <c r="A1" s="73" t="s">
        <v>124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7"/>
    </row>
    <row r="2" spans="1:18" ht="30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7"/>
    </row>
    <row r="3" spans="1:21" s="48" customFormat="1" ht="30" customHeight="1">
      <c r="A3" s="44"/>
      <c r="B3" s="44"/>
      <c r="C3" s="44"/>
      <c r="D3" s="44"/>
      <c r="E3" s="44"/>
      <c r="F3" s="44"/>
      <c r="G3" s="45"/>
      <c r="H3" s="76" t="s">
        <v>120</v>
      </c>
      <c r="I3" s="76"/>
      <c r="J3" s="76"/>
      <c r="K3" s="76"/>
      <c r="L3" s="76"/>
      <c r="M3" s="74" t="s">
        <v>122</v>
      </c>
      <c r="N3" s="74"/>
      <c r="O3" s="74"/>
      <c r="P3" s="74"/>
      <c r="Q3" s="74"/>
      <c r="R3" s="47"/>
      <c r="S3" s="35"/>
      <c r="T3" s="31"/>
      <c r="U3" s="35"/>
    </row>
    <row r="4" spans="1:18" ht="30" customHeight="1">
      <c r="A4" s="78" t="s">
        <v>117</v>
      </c>
      <c r="B4" s="78"/>
      <c r="C4" s="78"/>
      <c r="D4" s="8"/>
      <c r="E4" s="8"/>
      <c r="F4" s="8"/>
      <c r="G4" s="8"/>
      <c r="H4" s="77" t="s">
        <v>121</v>
      </c>
      <c r="I4" s="77"/>
      <c r="J4" s="77"/>
      <c r="K4" s="77"/>
      <c r="L4" s="77"/>
      <c r="M4" s="75" t="s">
        <v>123</v>
      </c>
      <c r="N4" s="75"/>
      <c r="O4" s="75"/>
      <c r="P4" s="75"/>
      <c r="Q4" s="75"/>
      <c r="R4" s="17"/>
    </row>
    <row r="5" spans="4:21" s="50" customFormat="1" ht="18.75">
      <c r="D5" s="32"/>
      <c r="E5" s="32"/>
      <c r="F5" s="32"/>
      <c r="G5" s="32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30"/>
      <c r="T5" s="49"/>
      <c r="U5" s="30"/>
    </row>
    <row r="6" spans="2:21" ht="24" customHeight="1">
      <c r="B6" s="65" t="s">
        <v>42</v>
      </c>
      <c r="C6" s="65" t="s">
        <v>43</v>
      </c>
      <c r="D6" s="65" t="s">
        <v>43</v>
      </c>
      <c r="E6" s="65" t="s">
        <v>43</v>
      </c>
      <c r="F6" s="65" t="s">
        <v>43</v>
      </c>
      <c r="G6" s="65" t="s">
        <v>43</v>
      </c>
      <c r="H6" s="65" t="s">
        <v>43</v>
      </c>
      <c r="I6" s="65" t="s">
        <v>43</v>
      </c>
      <c r="J6" s="65" t="s">
        <v>43</v>
      </c>
      <c r="K6" s="65" t="s">
        <v>43</v>
      </c>
      <c r="L6" s="65" t="s">
        <v>43</v>
      </c>
      <c r="M6" s="65" t="s">
        <v>43</v>
      </c>
      <c r="N6" s="65" t="s">
        <v>43</v>
      </c>
      <c r="O6" s="65" t="s">
        <v>43</v>
      </c>
      <c r="P6" s="65" t="s">
        <v>43</v>
      </c>
      <c r="Q6" s="65" t="s">
        <v>43</v>
      </c>
      <c r="R6" s="17"/>
      <c r="T6" s="1"/>
      <c r="U6" s="2"/>
    </row>
    <row r="7" spans="1:21" ht="18.75" customHeight="1">
      <c r="A7" s="70" t="s">
        <v>113</v>
      </c>
      <c r="B7" s="43" t="s">
        <v>0</v>
      </c>
      <c r="C7" s="51"/>
      <c r="D7" s="52"/>
      <c r="E7" s="59">
        <v>0.3368055555555555</v>
      </c>
      <c r="F7" s="51"/>
      <c r="G7" s="64">
        <v>0.4131944444444444</v>
      </c>
      <c r="H7" s="52"/>
      <c r="I7" s="64">
        <v>0.46527777777777773</v>
      </c>
      <c r="J7" s="52"/>
      <c r="K7" s="64">
        <v>0.548611111111111</v>
      </c>
      <c r="L7" s="53"/>
      <c r="M7" s="64">
        <v>0.5930555555555556</v>
      </c>
      <c r="N7" s="53"/>
      <c r="O7" s="64">
        <v>0.6381944444444444</v>
      </c>
      <c r="P7" s="51"/>
      <c r="Q7" s="59">
        <v>0.6826388888888889</v>
      </c>
      <c r="T7" s="1"/>
      <c r="U7" s="2"/>
    </row>
    <row r="8" spans="1:21" ht="18.75" customHeight="1">
      <c r="A8" s="71"/>
      <c r="B8" s="43" t="s">
        <v>38</v>
      </c>
      <c r="C8" s="51"/>
      <c r="D8" s="51"/>
      <c r="E8" s="59">
        <v>0.3381944444444444</v>
      </c>
      <c r="F8" s="51"/>
      <c r="G8" s="64">
        <v>0.4145833333333333</v>
      </c>
      <c r="H8" s="51"/>
      <c r="I8" s="64">
        <v>0.4666666666666666</v>
      </c>
      <c r="J8" s="51"/>
      <c r="K8" s="64">
        <v>0.5499999999999999</v>
      </c>
      <c r="L8" s="51"/>
      <c r="M8" s="64">
        <v>0.5944444444444444</v>
      </c>
      <c r="N8" s="51"/>
      <c r="O8" s="64">
        <v>0.6395833333333333</v>
      </c>
      <c r="P8" s="51"/>
      <c r="Q8" s="59">
        <v>0.6840277777777778</v>
      </c>
      <c r="T8" s="1"/>
      <c r="U8" s="2"/>
    </row>
    <row r="9" spans="1:21" ht="18.75" customHeight="1">
      <c r="A9" s="71"/>
      <c r="B9" s="43" t="s">
        <v>2</v>
      </c>
      <c r="C9" s="51"/>
      <c r="D9" s="51"/>
      <c r="E9" s="59">
        <v>0.33888888888888885</v>
      </c>
      <c r="F9" s="51"/>
      <c r="G9" s="64">
        <v>0.41527777777777775</v>
      </c>
      <c r="H9" s="51"/>
      <c r="I9" s="64">
        <v>0.46736111111111106</v>
      </c>
      <c r="J9" s="51"/>
      <c r="K9" s="64">
        <v>0.5506944444444444</v>
      </c>
      <c r="L9" s="51"/>
      <c r="M9" s="64">
        <v>0.5951388888888889</v>
      </c>
      <c r="N9" s="51"/>
      <c r="O9" s="64">
        <v>0.6402777777777777</v>
      </c>
      <c r="P9" s="51"/>
      <c r="Q9" s="59">
        <v>0.6847222222222222</v>
      </c>
      <c r="T9" s="1"/>
      <c r="U9" s="2"/>
    </row>
    <row r="10" spans="1:21" ht="18.75" customHeight="1">
      <c r="A10" s="71"/>
      <c r="B10" s="43" t="s">
        <v>4</v>
      </c>
      <c r="C10" s="51"/>
      <c r="D10" s="51"/>
      <c r="E10" s="60">
        <v>0.34027777777777773</v>
      </c>
      <c r="F10" s="51"/>
      <c r="G10" s="64">
        <v>0.41666666666666663</v>
      </c>
      <c r="H10" s="51"/>
      <c r="I10" s="64">
        <v>0.46874999999999994</v>
      </c>
      <c r="J10" s="51"/>
      <c r="K10" s="64">
        <v>0.5520833333333333</v>
      </c>
      <c r="L10" s="51"/>
      <c r="M10" s="64">
        <v>0.5965277777777778</v>
      </c>
      <c r="N10" s="51"/>
      <c r="O10" s="64">
        <v>0.6416666666666666</v>
      </c>
      <c r="P10" s="51"/>
      <c r="Q10" s="59">
        <v>0.6861111111111111</v>
      </c>
      <c r="T10" s="1"/>
      <c r="U10" s="2"/>
    </row>
    <row r="11" spans="1:21" ht="18.75" customHeight="1">
      <c r="A11" s="71"/>
      <c r="B11" s="43" t="s">
        <v>6</v>
      </c>
      <c r="C11" s="51"/>
      <c r="D11" s="51"/>
      <c r="E11" s="59">
        <v>0.3416666666666666</v>
      </c>
      <c r="F11" s="51"/>
      <c r="G11" s="64">
        <v>0.4180555555555555</v>
      </c>
      <c r="H11" s="51"/>
      <c r="I11" s="64">
        <v>0.5083333333333333</v>
      </c>
      <c r="J11" s="51"/>
      <c r="K11" s="64">
        <v>0.5534722222222221</v>
      </c>
      <c r="L11" s="51"/>
      <c r="M11" s="64">
        <v>0.5979166666666667</v>
      </c>
      <c r="N11" s="51"/>
      <c r="O11" s="64">
        <v>0.6430555555555555</v>
      </c>
      <c r="P11" s="51"/>
      <c r="Q11" s="59">
        <v>0.6958333333333333</v>
      </c>
      <c r="T11" s="1"/>
      <c r="U11" s="2"/>
    </row>
    <row r="12" spans="1:21" ht="18.75" customHeight="1">
      <c r="A12" s="71"/>
      <c r="B12" s="43" t="s">
        <v>80</v>
      </c>
      <c r="C12" s="51"/>
      <c r="D12" s="51"/>
      <c r="E12" s="59">
        <v>0.34236111111111106</v>
      </c>
      <c r="F12" s="51"/>
      <c r="G12" s="64">
        <v>0.41874999999999996</v>
      </c>
      <c r="H12" s="51"/>
      <c r="I12" s="64">
        <v>0.5090277777777777</v>
      </c>
      <c r="J12" s="51"/>
      <c r="K12" s="64">
        <v>0.5541666666666666</v>
      </c>
      <c r="L12" s="51"/>
      <c r="M12" s="64">
        <v>0.5986111111111111</v>
      </c>
      <c r="N12" s="51"/>
      <c r="O12" s="64">
        <v>0.6437499999999999</v>
      </c>
      <c r="P12" s="51"/>
      <c r="Q12" s="59">
        <v>0.6965277777777777</v>
      </c>
      <c r="T12" s="1"/>
      <c r="U12" s="2"/>
    </row>
    <row r="13" spans="1:21" ht="18.75" customHeight="1">
      <c r="A13" s="71"/>
      <c r="B13" s="43" t="s">
        <v>105</v>
      </c>
      <c r="C13" s="51"/>
      <c r="D13" s="51"/>
      <c r="E13" s="60">
        <v>0.3430555555555555</v>
      </c>
      <c r="F13" s="51"/>
      <c r="G13" s="64">
        <v>0.4194444444444444</v>
      </c>
      <c r="H13" s="51"/>
      <c r="I13" s="64">
        <v>0.5097222222222222</v>
      </c>
      <c r="J13" s="51"/>
      <c r="K13" s="64">
        <v>0.554861111111111</v>
      </c>
      <c r="L13" s="51"/>
      <c r="M13" s="64">
        <v>0.5993055555555555</v>
      </c>
      <c r="N13" s="51"/>
      <c r="O13" s="64">
        <v>0.6444444444444444</v>
      </c>
      <c r="P13" s="51"/>
      <c r="Q13" s="59">
        <v>0.6972222222222222</v>
      </c>
      <c r="T13" s="1"/>
      <c r="U13" s="2"/>
    </row>
    <row r="14" spans="1:21" ht="18.75" customHeight="1">
      <c r="A14" s="71"/>
      <c r="B14" s="43" t="s">
        <v>8</v>
      </c>
      <c r="C14" s="51"/>
      <c r="D14" s="51"/>
      <c r="E14" s="59">
        <v>0.3444444444444444</v>
      </c>
      <c r="F14" s="51"/>
      <c r="G14" s="64">
        <v>0.4208333333333333</v>
      </c>
      <c r="H14" s="51"/>
      <c r="I14" s="64">
        <v>0.5111111111111111</v>
      </c>
      <c r="J14" s="51"/>
      <c r="K14" s="64">
        <v>0.5562499999999999</v>
      </c>
      <c r="L14" s="51"/>
      <c r="M14" s="64">
        <v>0.6006944444444444</v>
      </c>
      <c r="N14" s="51"/>
      <c r="O14" s="64">
        <v>0.6458333333333333</v>
      </c>
      <c r="P14" s="51"/>
      <c r="Q14" s="59">
        <v>0.6986111111111111</v>
      </c>
      <c r="T14" s="1"/>
      <c r="U14" s="2"/>
    </row>
    <row r="15" spans="1:21" ht="18.75" customHeight="1">
      <c r="A15" s="71"/>
      <c r="B15" s="43" t="s">
        <v>80</v>
      </c>
      <c r="C15" s="51"/>
      <c r="D15" s="51"/>
      <c r="E15" s="59">
        <v>0.3451388888888889</v>
      </c>
      <c r="F15" s="51"/>
      <c r="G15" s="64">
        <v>0.4215277777777778</v>
      </c>
      <c r="H15" s="51"/>
      <c r="I15" s="64">
        <v>0.5118055555555555</v>
      </c>
      <c r="J15" s="51"/>
      <c r="K15" s="64">
        <v>0.5569444444444445</v>
      </c>
      <c r="L15" s="51"/>
      <c r="M15" s="64">
        <v>0.6013888888888889</v>
      </c>
      <c r="N15" s="51"/>
      <c r="O15" s="64">
        <v>0.6465277777777778</v>
      </c>
      <c r="P15" s="51"/>
      <c r="Q15" s="59">
        <v>0.6993055555555556</v>
      </c>
      <c r="T15" s="1"/>
      <c r="U15" s="2"/>
    </row>
    <row r="16" spans="1:21" ht="18.75" customHeight="1">
      <c r="A16" s="71"/>
      <c r="B16" s="43" t="s">
        <v>11</v>
      </c>
      <c r="C16" s="51"/>
      <c r="D16" s="51"/>
      <c r="E16" s="59">
        <v>0.34652777777777755</v>
      </c>
      <c r="F16" s="51"/>
      <c r="G16" s="64">
        <v>0.42291666666666666</v>
      </c>
      <c r="H16" s="51"/>
      <c r="I16" s="64">
        <v>0.5131944444444444</v>
      </c>
      <c r="J16" s="51"/>
      <c r="K16" s="64">
        <v>0.5583333333333333</v>
      </c>
      <c r="L16" s="51"/>
      <c r="M16" s="64">
        <v>0.6027777777777777</v>
      </c>
      <c r="N16" s="51"/>
      <c r="O16" s="64">
        <v>0.6479166666666667</v>
      </c>
      <c r="P16" s="51"/>
      <c r="Q16" s="60">
        <v>0.7006944444444432</v>
      </c>
      <c r="T16" s="1"/>
      <c r="U16" s="2"/>
    </row>
    <row r="17" spans="1:21" ht="18.75" customHeight="1">
      <c r="A17" s="71"/>
      <c r="B17" s="43" t="s">
        <v>14</v>
      </c>
      <c r="C17" s="51"/>
      <c r="D17" s="51"/>
      <c r="E17" s="59">
        <v>0.347222222222222</v>
      </c>
      <c r="F17" s="51"/>
      <c r="G17" s="64">
        <v>0.4236111111111111</v>
      </c>
      <c r="H17" s="51"/>
      <c r="I17" s="64">
        <v>0.5138888888888888</v>
      </c>
      <c r="J17" s="51"/>
      <c r="K17" s="64">
        <v>0.5590277777777778</v>
      </c>
      <c r="L17" s="51"/>
      <c r="M17" s="64">
        <v>0.6034722222222222</v>
      </c>
      <c r="N17" s="51"/>
      <c r="O17" s="64">
        <v>0.6486111111111111</v>
      </c>
      <c r="P17" s="51"/>
      <c r="Q17" s="60">
        <v>0.7013888888888876</v>
      </c>
      <c r="T17" s="1"/>
      <c r="U17" s="2"/>
    </row>
    <row r="18" spans="1:21" ht="18.75" customHeight="1">
      <c r="A18" s="71"/>
      <c r="B18" s="43" t="s">
        <v>17</v>
      </c>
      <c r="C18" s="51"/>
      <c r="D18" s="51"/>
      <c r="E18" s="59">
        <v>0.34791666666666643</v>
      </c>
      <c r="F18" s="51"/>
      <c r="G18" s="64">
        <v>0.42430555555555555</v>
      </c>
      <c r="H18" s="51"/>
      <c r="I18" s="64">
        <v>0.5145833333333333</v>
      </c>
      <c r="J18" s="51"/>
      <c r="K18" s="64">
        <v>0.5597222222222222</v>
      </c>
      <c r="L18" s="51"/>
      <c r="M18" s="64">
        <v>0.6041666666666666</v>
      </c>
      <c r="N18" s="51"/>
      <c r="O18" s="64">
        <v>0.6493055555555556</v>
      </c>
      <c r="P18" s="51"/>
      <c r="Q18" s="60">
        <v>0.7020833333333321</v>
      </c>
      <c r="T18" s="1"/>
      <c r="U18" s="2"/>
    </row>
    <row r="19" spans="1:21" ht="18.75" customHeight="1">
      <c r="A19" s="71"/>
      <c r="B19" s="43" t="s">
        <v>18</v>
      </c>
      <c r="C19" s="51"/>
      <c r="D19" s="51"/>
      <c r="E19" s="59">
        <v>0.34861111111111087</v>
      </c>
      <c r="F19" s="51"/>
      <c r="G19" s="64">
        <v>0.425</v>
      </c>
      <c r="H19" s="51"/>
      <c r="I19" s="64">
        <v>0.5152777777777777</v>
      </c>
      <c r="J19" s="51"/>
      <c r="K19" s="64">
        <v>0.5604166666666667</v>
      </c>
      <c r="L19" s="51"/>
      <c r="M19" s="64">
        <v>0.6048611111111111</v>
      </c>
      <c r="N19" s="51"/>
      <c r="O19" s="64">
        <v>0.65</v>
      </c>
      <c r="P19" s="51"/>
      <c r="Q19" s="60">
        <v>0.7027777777777765</v>
      </c>
      <c r="T19" s="1"/>
      <c r="U19" s="2"/>
    </row>
    <row r="20" spans="1:21" ht="18.75" customHeight="1">
      <c r="A20" s="71"/>
      <c r="B20" s="43" t="s">
        <v>79</v>
      </c>
      <c r="C20" s="51"/>
      <c r="D20" s="51"/>
      <c r="E20" s="59">
        <v>0.3520833333333331</v>
      </c>
      <c r="F20" s="51"/>
      <c r="G20" s="64">
        <v>0.4284722222222222</v>
      </c>
      <c r="H20" s="51"/>
      <c r="I20" s="64">
        <v>0.5187499999999999</v>
      </c>
      <c r="J20" s="51"/>
      <c r="K20" s="64">
        <v>0.5638888888888889</v>
      </c>
      <c r="L20" s="51"/>
      <c r="M20" s="64">
        <v>0.6083333333333333</v>
      </c>
      <c r="N20" s="51"/>
      <c r="O20" s="64">
        <v>0.6534722222222222</v>
      </c>
      <c r="P20" s="51"/>
      <c r="Q20" s="59">
        <v>0.7062499999999987</v>
      </c>
      <c r="T20" s="1"/>
      <c r="U20" s="2"/>
    </row>
    <row r="21" spans="1:21" ht="18.75" customHeight="1">
      <c r="A21" s="71"/>
      <c r="B21" s="43" t="s">
        <v>21</v>
      </c>
      <c r="C21" s="51"/>
      <c r="D21" s="51"/>
      <c r="E21" s="59">
        <v>0.3541666666666664</v>
      </c>
      <c r="F21" s="51"/>
      <c r="G21" s="64">
        <v>0.4305555555555555</v>
      </c>
      <c r="H21" s="51"/>
      <c r="I21" s="64">
        <v>0.5208333333333333</v>
      </c>
      <c r="J21" s="51"/>
      <c r="K21" s="64">
        <v>0.5659722222222222</v>
      </c>
      <c r="L21" s="51"/>
      <c r="M21" s="64">
        <v>0.6104166666666666</v>
      </c>
      <c r="N21" s="51"/>
      <c r="O21" s="64">
        <v>0.6555555555555556</v>
      </c>
      <c r="P21" s="51"/>
      <c r="Q21" s="59">
        <v>0.708333333333332</v>
      </c>
      <c r="T21" s="1"/>
      <c r="U21" s="2"/>
    </row>
    <row r="22" spans="1:21" ht="18.75" customHeight="1">
      <c r="A22" s="71"/>
      <c r="B22" s="43" t="s">
        <v>24</v>
      </c>
      <c r="C22" s="51"/>
      <c r="D22" s="52"/>
      <c r="E22" s="59">
        <v>0.35486111111111085</v>
      </c>
      <c r="F22" s="52"/>
      <c r="G22" s="64">
        <v>0.43124999999999997</v>
      </c>
      <c r="H22" s="54"/>
      <c r="I22" s="64">
        <v>0.5215277777777777</v>
      </c>
      <c r="J22" s="54"/>
      <c r="K22" s="64">
        <v>0.5680555555555555</v>
      </c>
      <c r="L22" s="53"/>
      <c r="M22" s="64">
        <v>0.611111111111111</v>
      </c>
      <c r="N22" s="53"/>
      <c r="O22" s="64">
        <v>0.65625</v>
      </c>
      <c r="P22" s="52"/>
      <c r="Q22" s="59">
        <v>0.7090277777777765</v>
      </c>
      <c r="T22" s="1"/>
      <c r="U22" s="2"/>
    </row>
    <row r="23" spans="1:21" ht="18.75" customHeight="1">
      <c r="A23" s="71"/>
      <c r="B23" s="43" t="s">
        <v>27</v>
      </c>
      <c r="C23" s="59">
        <v>0.2847222222222222</v>
      </c>
      <c r="D23" s="62">
        <v>0.3229166666666667</v>
      </c>
      <c r="E23" s="59">
        <v>0.3555555555555553</v>
      </c>
      <c r="F23" s="62">
        <v>0.39375</v>
      </c>
      <c r="G23" s="64">
        <v>0.4319444444444444</v>
      </c>
      <c r="H23" s="62">
        <v>0.4361111111111111</v>
      </c>
      <c r="I23" s="64">
        <v>0.5222222222222221</v>
      </c>
      <c r="J23" s="62">
        <v>0.5368055555555555</v>
      </c>
      <c r="K23" s="64">
        <v>0.56875</v>
      </c>
      <c r="L23" s="62">
        <v>0.5743055555555555</v>
      </c>
      <c r="M23" s="64">
        <v>0.6118055555555555</v>
      </c>
      <c r="N23" s="62">
        <v>0.6131944444444445</v>
      </c>
      <c r="O23" s="64">
        <v>0.6569444444444444</v>
      </c>
      <c r="P23" s="62">
        <v>0.6576388888888889</v>
      </c>
      <c r="Q23" s="59">
        <v>0.7097222222222209</v>
      </c>
      <c r="T23" s="1"/>
      <c r="U23" s="2"/>
    </row>
    <row r="24" spans="1:21" ht="18.75" customHeight="1">
      <c r="A24" s="71"/>
      <c r="B24" s="43" t="s">
        <v>24</v>
      </c>
      <c r="C24" s="59">
        <v>0.28541666666666665</v>
      </c>
      <c r="D24" s="62">
        <v>0.3236111111111111</v>
      </c>
      <c r="E24" s="59">
        <v>0.35624999999999973</v>
      </c>
      <c r="F24" s="62">
        <v>0.39444444444444443</v>
      </c>
      <c r="G24" s="51"/>
      <c r="H24" s="62">
        <v>0.4368055555555555</v>
      </c>
      <c r="I24" s="51"/>
      <c r="J24" s="62">
        <v>0.5375</v>
      </c>
      <c r="K24" s="51"/>
      <c r="L24" s="62">
        <v>0.5750000000000001</v>
      </c>
      <c r="M24" s="51"/>
      <c r="N24" s="62">
        <v>0.6138888888888888</v>
      </c>
      <c r="O24" s="51"/>
      <c r="P24" s="62">
        <v>0.6583333333333333</v>
      </c>
      <c r="Q24" s="59">
        <v>0.7104166666666654</v>
      </c>
      <c r="T24" s="1"/>
      <c r="U24" s="2"/>
    </row>
    <row r="25" spans="1:21" ht="18.75" customHeight="1">
      <c r="A25" s="71"/>
      <c r="B25" s="43" t="s">
        <v>25</v>
      </c>
      <c r="C25" s="59">
        <v>0.2861111111111111</v>
      </c>
      <c r="D25" s="62">
        <v>0.32430555555555557</v>
      </c>
      <c r="E25" s="59">
        <v>0.3569444444444442</v>
      </c>
      <c r="F25" s="62">
        <v>0.3951388888888889</v>
      </c>
      <c r="G25" s="51"/>
      <c r="H25" s="62">
        <v>0.4375</v>
      </c>
      <c r="I25" s="51"/>
      <c r="J25" s="62">
        <v>0.5381944444444444</v>
      </c>
      <c r="K25" s="51"/>
      <c r="L25" s="62">
        <v>0.5756944444444444</v>
      </c>
      <c r="M25" s="51"/>
      <c r="N25" s="62">
        <v>0.6145833333333334</v>
      </c>
      <c r="O25" s="51"/>
      <c r="P25" s="62">
        <v>0.6590277777777778</v>
      </c>
      <c r="Q25" s="59">
        <v>0.7111111111111098</v>
      </c>
      <c r="T25" s="1"/>
      <c r="U25" s="2"/>
    </row>
    <row r="26" spans="1:21" ht="18.75" customHeight="1">
      <c r="A26" s="71"/>
      <c r="B26" s="43" t="s">
        <v>107</v>
      </c>
      <c r="C26" s="60" t="s">
        <v>109</v>
      </c>
      <c r="D26" s="62">
        <v>0.325</v>
      </c>
      <c r="E26" s="60" t="s">
        <v>109</v>
      </c>
      <c r="F26" s="62">
        <v>0.3958333333333333</v>
      </c>
      <c r="G26" s="51"/>
      <c r="H26" s="62">
        <v>0.4381944444444445</v>
      </c>
      <c r="I26" s="51"/>
      <c r="J26" s="62">
        <v>0.5388888888888889</v>
      </c>
      <c r="K26" s="51"/>
      <c r="L26" s="62">
        <v>0.576388888888889</v>
      </c>
      <c r="M26" s="51"/>
      <c r="N26" s="62">
        <v>0.6152777777777778</v>
      </c>
      <c r="O26" s="51"/>
      <c r="P26" s="62">
        <v>0.6597222222222222</v>
      </c>
      <c r="Q26" s="60" t="s">
        <v>109</v>
      </c>
      <c r="T26" s="1"/>
      <c r="U26" s="2"/>
    </row>
    <row r="27" spans="1:21" ht="18.75" customHeight="1">
      <c r="A27" s="71"/>
      <c r="B27" s="43" t="s">
        <v>22</v>
      </c>
      <c r="C27" s="59">
        <v>0.2875</v>
      </c>
      <c r="D27" s="62">
        <v>0.32569444444444445</v>
      </c>
      <c r="E27" s="59">
        <v>0.35833333333333306</v>
      </c>
      <c r="F27" s="62">
        <v>0.3965277777777778</v>
      </c>
      <c r="G27" s="51"/>
      <c r="H27" s="62">
        <v>0.4388888888888889</v>
      </c>
      <c r="I27" s="51"/>
      <c r="J27" s="62">
        <v>0.5395833333333333</v>
      </c>
      <c r="K27" s="51"/>
      <c r="L27" s="62">
        <v>0.5770833333333333</v>
      </c>
      <c r="M27" s="51"/>
      <c r="N27" s="62">
        <v>0.6159722222222223</v>
      </c>
      <c r="O27" s="51"/>
      <c r="P27" s="62">
        <v>0.6604166666666667</v>
      </c>
      <c r="Q27" s="59">
        <v>0.7124999999999987</v>
      </c>
      <c r="T27" s="1"/>
      <c r="U27" s="2"/>
    </row>
    <row r="28" spans="1:21" ht="18.75" customHeight="1">
      <c r="A28" s="71"/>
      <c r="B28" s="43" t="s">
        <v>20</v>
      </c>
      <c r="C28" s="59">
        <v>0.2881944444444444</v>
      </c>
      <c r="D28" s="63" t="s">
        <v>126</v>
      </c>
      <c r="E28" s="59">
        <v>0.3590277777777775</v>
      </c>
      <c r="F28" s="63" t="s">
        <v>125</v>
      </c>
      <c r="G28" s="51"/>
      <c r="H28" s="63" t="s">
        <v>115</v>
      </c>
      <c r="I28" s="51"/>
      <c r="J28" s="63" t="s">
        <v>118</v>
      </c>
      <c r="K28" s="51"/>
      <c r="L28" s="63" t="s">
        <v>109</v>
      </c>
      <c r="M28" s="51"/>
      <c r="N28" s="63" t="s">
        <v>118</v>
      </c>
      <c r="O28" s="51"/>
      <c r="P28" s="63" t="s">
        <v>115</v>
      </c>
      <c r="Q28" s="59">
        <v>0.7131944444444431</v>
      </c>
      <c r="T28" s="1"/>
      <c r="U28" s="2"/>
    </row>
    <row r="29" spans="1:21" ht="18.75" customHeight="1">
      <c r="A29" s="71"/>
      <c r="B29" s="43" t="s">
        <v>108</v>
      </c>
      <c r="C29" s="60" t="s">
        <v>109</v>
      </c>
      <c r="D29" s="62">
        <v>0.32708333333333334</v>
      </c>
      <c r="E29" s="60" t="s">
        <v>109</v>
      </c>
      <c r="F29" s="62">
        <v>0.3979166666666667</v>
      </c>
      <c r="G29" s="51"/>
      <c r="H29" s="62">
        <v>0.44027777777777777</v>
      </c>
      <c r="I29" s="51"/>
      <c r="J29" s="62">
        <v>0.5409722222222222</v>
      </c>
      <c r="K29" s="51"/>
      <c r="L29" s="62">
        <v>0.5784722222222222</v>
      </c>
      <c r="M29" s="51"/>
      <c r="N29" s="62">
        <v>0.6173611111111111</v>
      </c>
      <c r="O29" s="51"/>
      <c r="P29" s="62">
        <v>0.6618055555555555</v>
      </c>
      <c r="Q29" s="60" t="s">
        <v>109</v>
      </c>
      <c r="T29" s="1"/>
      <c r="U29" s="2"/>
    </row>
    <row r="30" spans="1:21" ht="18.75" customHeight="1">
      <c r="A30" s="71"/>
      <c r="B30" s="43" t="s">
        <v>19</v>
      </c>
      <c r="C30" s="59">
        <v>0.28888888888888886</v>
      </c>
      <c r="D30" s="62">
        <v>0.32916666666666666</v>
      </c>
      <c r="E30" s="59">
        <v>0.35972222222222194</v>
      </c>
      <c r="F30" s="62">
        <v>0.39999999999999997</v>
      </c>
      <c r="G30" s="51"/>
      <c r="H30" s="62">
        <v>0.44236111111111115</v>
      </c>
      <c r="I30" s="51"/>
      <c r="J30" s="62">
        <v>0.5430555555555555</v>
      </c>
      <c r="K30" s="51"/>
      <c r="L30" s="62">
        <v>0.5805555555555556</v>
      </c>
      <c r="M30" s="51"/>
      <c r="N30" s="62">
        <v>0.6194444444444445</v>
      </c>
      <c r="O30" s="51"/>
      <c r="P30" s="62">
        <v>0.6638888888888889</v>
      </c>
      <c r="Q30" s="59">
        <v>0.7138888888888876</v>
      </c>
      <c r="T30" s="1"/>
      <c r="U30" s="2"/>
    </row>
    <row r="31" spans="1:21" ht="18.75" customHeight="1">
      <c r="A31" s="71"/>
      <c r="B31" s="43" t="s">
        <v>12</v>
      </c>
      <c r="C31" s="59">
        <v>0.29027777777777775</v>
      </c>
      <c r="D31" s="62">
        <v>0.33055555555555555</v>
      </c>
      <c r="E31" s="59">
        <v>0.3611111111111108</v>
      </c>
      <c r="F31" s="62">
        <v>0.40138888888888885</v>
      </c>
      <c r="G31" s="51"/>
      <c r="H31" s="62">
        <v>0.44375000000000003</v>
      </c>
      <c r="I31" s="51"/>
      <c r="J31" s="62">
        <v>0.5444444444444444</v>
      </c>
      <c r="K31" s="51"/>
      <c r="L31" s="62">
        <v>0.5819444444444445</v>
      </c>
      <c r="M31" s="51"/>
      <c r="N31" s="62">
        <v>0.6208333333333333</v>
      </c>
      <c r="O31" s="51"/>
      <c r="P31" s="62">
        <v>0.6652777777777777</v>
      </c>
      <c r="Q31" s="59">
        <v>0.7152777777777765</v>
      </c>
      <c r="T31" s="1"/>
      <c r="U31" s="2"/>
    </row>
    <row r="32" spans="1:21" ht="18.75" customHeight="1">
      <c r="A32" s="71"/>
      <c r="B32" s="43" t="s">
        <v>15</v>
      </c>
      <c r="C32" s="59">
        <v>0.2909722222222222</v>
      </c>
      <c r="D32" s="62">
        <v>0.33125</v>
      </c>
      <c r="E32" s="59">
        <v>0.36180555555555527</v>
      </c>
      <c r="F32" s="63">
        <v>0.40208333333333335</v>
      </c>
      <c r="G32" s="51"/>
      <c r="H32" s="62">
        <v>0.4444444444444444</v>
      </c>
      <c r="I32" s="51"/>
      <c r="J32" s="63">
        <v>0.545138888888889</v>
      </c>
      <c r="K32" s="51"/>
      <c r="L32" s="63">
        <v>0.5826388888888888</v>
      </c>
      <c r="M32" s="51"/>
      <c r="N32" s="63">
        <v>0.6243055555555556</v>
      </c>
      <c r="O32" s="51"/>
      <c r="P32" s="63">
        <v>0.6673611111111111</v>
      </c>
      <c r="Q32" s="59">
        <v>0.7173611111111098</v>
      </c>
      <c r="T32" s="1"/>
      <c r="U32" s="2"/>
    </row>
    <row r="33" spans="1:21" ht="18.75" customHeight="1">
      <c r="A33" s="71"/>
      <c r="B33" s="43" t="s">
        <v>12</v>
      </c>
      <c r="C33" s="59">
        <v>0.29166666666666663</v>
      </c>
      <c r="D33" s="58">
        <v>0.33194444444444443</v>
      </c>
      <c r="E33" s="59">
        <v>0.3624999999999997</v>
      </c>
      <c r="F33" s="62">
        <v>0.40277777777777773</v>
      </c>
      <c r="G33" s="51"/>
      <c r="H33" s="58">
        <v>0.4451388888888889</v>
      </c>
      <c r="I33" s="51"/>
      <c r="J33" s="62">
        <v>0.5458333333333333</v>
      </c>
      <c r="K33" s="51"/>
      <c r="L33" s="62">
        <v>0.5833333333333334</v>
      </c>
      <c r="M33" s="51"/>
      <c r="N33" s="62">
        <v>0.625</v>
      </c>
      <c r="O33" s="51"/>
      <c r="P33" s="62">
        <v>0.6680555555555556</v>
      </c>
      <c r="Q33" s="60">
        <v>0.7180555555555542</v>
      </c>
      <c r="T33" s="1"/>
      <c r="U33" s="2"/>
    </row>
    <row r="34" spans="1:21" ht="18.75" customHeight="1">
      <c r="A34" s="71"/>
      <c r="B34" s="43" t="s">
        <v>9</v>
      </c>
      <c r="C34" s="59">
        <v>0.29236111111111107</v>
      </c>
      <c r="D34" s="58">
        <v>0.3326388888888889</v>
      </c>
      <c r="E34" s="59">
        <v>0.36319444444444415</v>
      </c>
      <c r="F34" s="62">
        <v>0.40347222222222223</v>
      </c>
      <c r="G34" s="51"/>
      <c r="H34" s="58">
        <v>0.4458333333333333</v>
      </c>
      <c r="I34" s="51"/>
      <c r="J34" s="62">
        <v>0.5465277777777778</v>
      </c>
      <c r="K34" s="51"/>
      <c r="L34" s="62">
        <v>0.5840277777777778</v>
      </c>
      <c r="M34" s="51"/>
      <c r="N34" s="62">
        <v>0.6256944444444444</v>
      </c>
      <c r="O34" s="51"/>
      <c r="P34" s="62">
        <v>0.6687500000000001</v>
      </c>
      <c r="Q34" s="59">
        <v>0.7187499999999987</v>
      </c>
      <c r="T34" s="1"/>
      <c r="U34" s="2"/>
    </row>
    <row r="35" spans="1:21" ht="18.75" customHeight="1">
      <c r="A35" s="71"/>
      <c r="B35" s="43" t="s">
        <v>7</v>
      </c>
      <c r="C35" s="59">
        <v>0.2944444444444444</v>
      </c>
      <c r="D35" s="58" t="s">
        <v>109</v>
      </c>
      <c r="E35" s="59">
        <v>0.3652777777777775</v>
      </c>
      <c r="F35" s="62">
        <v>0.4055555555555555</v>
      </c>
      <c r="G35" s="51"/>
      <c r="H35" s="58" t="s">
        <v>119</v>
      </c>
      <c r="I35" s="51"/>
      <c r="J35" s="62">
        <v>0.548611111111111</v>
      </c>
      <c r="K35" s="51"/>
      <c r="L35" s="62">
        <v>0.5861111111111111</v>
      </c>
      <c r="M35" s="51"/>
      <c r="N35" s="62">
        <v>0.6277777777777778</v>
      </c>
      <c r="O35" s="51"/>
      <c r="P35" s="62">
        <v>0.6708333333333334</v>
      </c>
      <c r="Q35" s="59">
        <v>0.720833333333332</v>
      </c>
      <c r="T35" s="1"/>
      <c r="U35" s="2"/>
    </row>
    <row r="36" spans="1:21" ht="18.75" customHeight="1">
      <c r="A36" s="71"/>
      <c r="B36" s="43" t="s">
        <v>5</v>
      </c>
      <c r="C36" s="59">
        <v>0.2958333333333333</v>
      </c>
      <c r="D36" s="58" t="s">
        <v>109</v>
      </c>
      <c r="E36" s="59">
        <v>0.36666666666666636</v>
      </c>
      <c r="F36" s="62">
        <v>0.4069444444444445</v>
      </c>
      <c r="G36" s="51"/>
      <c r="H36" s="58" t="s">
        <v>119</v>
      </c>
      <c r="I36" s="51"/>
      <c r="J36" s="62">
        <v>0.5499999999999999</v>
      </c>
      <c r="K36" s="51"/>
      <c r="L36" s="62">
        <v>0.5875</v>
      </c>
      <c r="M36" s="51"/>
      <c r="N36" s="62">
        <v>0.6291666666666667</v>
      </c>
      <c r="O36" s="51"/>
      <c r="P36" s="62">
        <v>0.6722222222222222</v>
      </c>
      <c r="Q36" s="59">
        <v>0.7222222222222209</v>
      </c>
      <c r="T36" s="1"/>
      <c r="U36" s="2"/>
    </row>
    <row r="37" spans="1:21" ht="18.75" customHeight="1">
      <c r="A37" s="71"/>
      <c r="B37" s="43" t="s">
        <v>3</v>
      </c>
      <c r="C37" s="59">
        <v>0.29722222222222217</v>
      </c>
      <c r="D37" s="58" t="s">
        <v>109</v>
      </c>
      <c r="E37" s="59">
        <v>0.36805555555555525</v>
      </c>
      <c r="F37" s="62">
        <v>0.4083333333333334</v>
      </c>
      <c r="G37" s="51"/>
      <c r="H37" s="58" t="s">
        <v>119</v>
      </c>
      <c r="I37" s="51"/>
      <c r="J37" s="62">
        <v>0.5513888888888888</v>
      </c>
      <c r="K37" s="51"/>
      <c r="L37" s="62">
        <v>0.5888888888888889</v>
      </c>
      <c r="M37" s="51"/>
      <c r="N37" s="62">
        <v>0.6305555555555555</v>
      </c>
      <c r="O37" s="51"/>
      <c r="P37" s="62">
        <v>0.6736111111111112</v>
      </c>
      <c r="Q37" s="59">
        <v>0.7236111111111098</v>
      </c>
      <c r="R37" s="4"/>
      <c r="T37" s="1"/>
      <c r="U37" s="2"/>
    </row>
    <row r="38" spans="1:21" ht="18.75" customHeight="1">
      <c r="A38" s="71"/>
      <c r="B38" s="43" t="s">
        <v>1</v>
      </c>
      <c r="C38" s="61">
        <v>0.2993055555555555</v>
      </c>
      <c r="D38" s="58" t="s">
        <v>109</v>
      </c>
      <c r="E38" s="59">
        <v>0.3701388888888886</v>
      </c>
      <c r="F38" s="62">
        <v>0.41041666666666665</v>
      </c>
      <c r="G38" s="51"/>
      <c r="H38" s="58" t="s">
        <v>119</v>
      </c>
      <c r="I38" s="51"/>
      <c r="J38" s="62">
        <v>0.5534722222222223</v>
      </c>
      <c r="K38" s="51"/>
      <c r="L38" s="62">
        <v>0.5909722222222222</v>
      </c>
      <c r="M38" s="51"/>
      <c r="N38" s="62">
        <v>0.6326388888888889</v>
      </c>
      <c r="O38" s="51"/>
      <c r="P38" s="62">
        <v>0.6756944444444444</v>
      </c>
      <c r="Q38" s="59">
        <v>0.7256944444444431</v>
      </c>
      <c r="R38" s="4"/>
      <c r="T38" s="1"/>
      <c r="U38" s="2"/>
    </row>
    <row r="39" spans="1:21" ht="18.75" customHeight="1">
      <c r="A39" s="71"/>
      <c r="B39" s="43" t="s">
        <v>112</v>
      </c>
      <c r="C39" s="56"/>
      <c r="D39" s="58">
        <v>0.3347222222222222</v>
      </c>
      <c r="E39" s="51"/>
      <c r="F39" s="51"/>
      <c r="G39" s="51"/>
      <c r="H39" s="58">
        <v>0.4479166666666667</v>
      </c>
      <c r="I39" s="51"/>
      <c r="J39" s="51"/>
      <c r="K39" s="51"/>
      <c r="L39" s="51"/>
      <c r="M39" s="51"/>
      <c r="N39" s="51"/>
      <c r="O39" s="51"/>
      <c r="P39" s="51"/>
      <c r="Q39" s="51"/>
      <c r="R39" s="4"/>
      <c r="T39" s="1"/>
      <c r="U39" s="2"/>
    </row>
    <row r="40" spans="1:21" ht="18.75" customHeight="1">
      <c r="A40" s="71"/>
      <c r="B40" s="43" t="s">
        <v>44</v>
      </c>
      <c r="C40" s="51"/>
      <c r="D40" s="58">
        <v>0.3430555555555555</v>
      </c>
      <c r="E40" s="51"/>
      <c r="F40" s="51"/>
      <c r="G40" s="51"/>
      <c r="H40" s="58">
        <v>0.45625</v>
      </c>
      <c r="I40" s="51"/>
      <c r="J40" s="51"/>
      <c r="K40" s="51"/>
      <c r="L40" s="51"/>
      <c r="M40" s="51"/>
      <c r="N40" s="51"/>
      <c r="O40" s="51"/>
      <c r="P40" s="51"/>
      <c r="Q40" s="51"/>
      <c r="R40" s="4"/>
      <c r="T40" s="1"/>
      <c r="U40" s="2"/>
    </row>
    <row r="41" spans="1:21" ht="18.75" customHeight="1">
      <c r="A41" s="71"/>
      <c r="B41" s="43" t="s">
        <v>45</v>
      </c>
      <c r="C41" s="51"/>
      <c r="D41" s="58">
        <v>0.3451388888888889</v>
      </c>
      <c r="E41" s="51"/>
      <c r="F41" s="51"/>
      <c r="G41" s="51"/>
      <c r="H41" s="58">
        <v>0.4583333333333333</v>
      </c>
      <c r="I41" s="51"/>
      <c r="J41" s="51"/>
      <c r="K41" s="51"/>
      <c r="L41" s="51"/>
      <c r="M41" s="51"/>
      <c r="N41" s="51"/>
      <c r="O41" s="51"/>
      <c r="P41" s="51"/>
      <c r="Q41" s="51"/>
      <c r="R41" s="4"/>
      <c r="T41" s="1"/>
      <c r="U41" s="2"/>
    </row>
    <row r="42" spans="1:21" ht="18.75" customHeight="1">
      <c r="A42" s="71"/>
      <c r="B42" s="43" t="s">
        <v>46</v>
      </c>
      <c r="C42" s="51"/>
      <c r="D42" s="58">
        <v>0.34791666666666665</v>
      </c>
      <c r="E42" s="51"/>
      <c r="F42" s="51"/>
      <c r="G42" s="51"/>
      <c r="H42" s="58">
        <v>0.4611111111111111</v>
      </c>
      <c r="I42" s="51"/>
      <c r="J42" s="51"/>
      <c r="K42" s="51"/>
      <c r="L42" s="51"/>
      <c r="M42" s="51"/>
      <c r="N42" s="51"/>
      <c r="O42" s="51"/>
      <c r="P42" s="51"/>
      <c r="Q42" s="51"/>
      <c r="R42" s="4"/>
      <c r="T42" s="1"/>
      <c r="U42" s="2"/>
    </row>
    <row r="43" spans="1:21" ht="18.75" customHeight="1">
      <c r="A43" s="72"/>
      <c r="B43" s="43" t="s">
        <v>47</v>
      </c>
      <c r="C43" s="51"/>
      <c r="D43" s="58">
        <v>0.3506944444444444</v>
      </c>
      <c r="E43" s="51"/>
      <c r="F43" s="51"/>
      <c r="G43" s="51"/>
      <c r="H43" s="58">
        <v>0.46388888888888885</v>
      </c>
      <c r="I43" s="51"/>
      <c r="J43" s="51"/>
      <c r="K43" s="51"/>
      <c r="L43" s="51"/>
      <c r="M43" s="51"/>
      <c r="N43" s="51"/>
      <c r="O43" s="51"/>
      <c r="P43" s="51"/>
      <c r="Q43" s="51"/>
      <c r="R43" s="4"/>
      <c r="T43" s="1"/>
      <c r="U43" s="2"/>
    </row>
    <row r="44" spans="1:21" ht="29.25" customHeight="1">
      <c r="A44" s="28"/>
      <c r="B44" s="15"/>
      <c r="C44" s="26"/>
      <c r="D44" s="2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"/>
      <c r="T44" s="1"/>
      <c r="U44" s="2"/>
    </row>
    <row r="45" spans="1:21" ht="24" customHeight="1">
      <c r="A45" s="35"/>
      <c r="B45" s="65" t="s">
        <v>42</v>
      </c>
      <c r="C45" s="65" t="s">
        <v>43</v>
      </c>
      <c r="D45" s="65" t="s">
        <v>43</v>
      </c>
      <c r="E45" s="65" t="s">
        <v>43</v>
      </c>
      <c r="F45" s="65" t="s">
        <v>43</v>
      </c>
      <c r="G45" s="65" t="s">
        <v>43</v>
      </c>
      <c r="H45" s="65" t="s">
        <v>43</v>
      </c>
      <c r="I45" s="65" t="s">
        <v>43</v>
      </c>
      <c r="J45" s="65" t="s">
        <v>43</v>
      </c>
      <c r="K45" s="65" t="s">
        <v>43</v>
      </c>
      <c r="L45" s="65" t="s">
        <v>43</v>
      </c>
      <c r="M45" s="65" t="s">
        <v>43</v>
      </c>
      <c r="N45" s="65" t="s">
        <v>43</v>
      </c>
      <c r="O45" s="65" t="s">
        <v>43</v>
      </c>
      <c r="P45" s="65" t="s">
        <v>43</v>
      </c>
      <c r="Q45" s="65" t="s">
        <v>43</v>
      </c>
      <c r="T45" s="1"/>
      <c r="U45" s="2"/>
    </row>
    <row r="46" spans="1:21" ht="18.75" customHeight="1">
      <c r="A46" s="70" t="s">
        <v>103</v>
      </c>
      <c r="B46" s="43" t="s">
        <v>47</v>
      </c>
      <c r="C46" s="57"/>
      <c r="D46" s="58">
        <v>0.3527777777777778</v>
      </c>
      <c r="E46" s="57"/>
      <c r="F46" s="57"/>
      <c r="G46" s="57"/>
      <c r="H46" s="58">
        <v>0.46597222222222223</v>
      </c>
      <c r="I46" s="57"/>
      <c r="J46" s="57"/>
      <c r="K46" s="57"/>
      <c r="L46" s="57"/>
      <c r="M46" s="57"/>
      <c r="N46" s="57"/>
      <c r="O46" s="57"/>
      <c r="P46" s="57"/>
      <c r="Q46" s="57"/>
      <c r="T46" s="1"/>
      <c r="U46" s="2"/>
    </row>
    <row r="47" spans="1:21" ht="18.75" customHeight="1">
      <c r="A47" s="71"/>
      <c r="B47" s="43" t="s">
        <v>46</v>
      </c>
      <c r="C47" s="57"/>
      <c r="D47" s="58">
        <v>0.3548611111111111</v>
      </c>
      <c r="E47" s="57"/>
      <c r="F47" s="57"/>
      <c r="G47" s="57"/>
      <c r="H47" s="58">
        <v>0.4680555555555555</v>
      </c>
      <c r="I47" s="57"/>
      <c r="J47" s="57"/>
      <c r="K47" s="57"/>
      <c r="L47" s="57"/>
      <c r="M47" s="57"/>
      <c r="N47" s="57"/>
      <c r="O47" s="57"/>
      <c r="P47" s="57"/>
      <c r="Q47" s="57"/>
      <c r="T47" s="1"/>
      <c r="U47" s="2"/>
    </row>
    <row r="48" spans="1:21" ht="18.75" customHeight="1">
      <c r="A48" s="71"/>
      <c r="B48" s="43" t="s">
        <v>45</v>
      </c>
      <c r="C48" s="57"/>
      <c r="D48" s="58">
        <v>0.3576388888888889</v>
      </c>
      <c r="E48" s="57"/>
      <c r="F48" s="57"/>
      <c r="G48" s="57"/>
      <c r="H48" s="58">
        <v>0.4708333333333334</v>
      </c>
      <c r="I48" s="57"/>
      <c r="J48" s="57"/>
      <c r="K48" s="57"/>
      <c r="L48" s="57"/>
      <c r="M48" s="57"/>
      <c r="N48" s="57"/>
      <c r="O48" s="57"/>
      <c r="P48" s="57"/>
      <c r="Q48" s="57"/>
      <c r="T48" s="1"/>
      <c r="U48" s="2"/>
    </row>
    <row r="49" spans="1:21" ht="18.75" customHeight="1">
      <c r="A49" s="71"/>
      <c r="B49" s="43" t="s">
        <v>44</v>
      </c>
      <c r="C49" s="57"/>
      <c r="D49" s="58">
        <v>0.3597222222222222</v>
      </c>
      <c r="E49" s="57"/>
      <c r="F49" s="57"/>
      <c r="G49" s="57"/>
      <c r="H49" s="58">
        <v>0.47291666666666665</v>
      </c>
      <c r="I49" s="57"/>
      <c r="J49" s="57"/>
      <c r="K49" s="57"/>
      <c r="L49" s="57"/>
      <c r="M49" s="57"/>
      <c r="N49" s="57"/>
      <c r="O49" s="57"/>
      <c r="P49" s="57"/>
      <c r="Q49" s="57"/>
      <c r="T49" s="1"/>
      <c r="U49" s="2"/>
    </row>
    <row r="50" spans="1:21" ht="18.75" customHeight="1">
      <c r="A50" s="71"/>
      <c r="B50" s="43" t="s">
        <v>112</v>
      </c>
      <c r="C50" s="57"/>
      <c r="D50" s="58">
        <v>0.3680555555555556</v>
      </c>
      <c r="E50" s="57"/>
      <c r="F50" s="57"/>
      <c r="G50" s="57"/>
      <c r="H50" s="58">
        <v>0.48125</v>
      </c>
      <c r="I50" s="57"/>
      <c r="J50" s="57"/>
      <c r="K50" s="57"/>
      <c r="L50" s="57"/>
      <c r="M50" s="57"/>
      <c r="N50" s="57"/>
      <c r="O50" s="57"/>
      <c r="P50" s="57"/>
      <c r="Q50" s="57"/>
      <c r="T50" s="1"/>
      <c r="U50" s="2"/>
    </row>
    <row r="51" spans="1:21" ht="18.75" customHeight="1">
      <c r="A51" s="71"/>
      <c r="B51" s="43" t="s">
        <v>1</v>
      </c>
      <c r="C51" s="59">
        <v>0.3013888888888888</v>
      </c>
      <c r="D51" s="58" t="s">
        <v>116</v>
      </c>
      <c r="E51" s="59">
        <v>0.3722222222222219</v>
      </c>
      <c r="F51" s="62">
        <v>0.41250000000000003</v>
      </c>
      <c r="G51" s="57"/>
      <c r="H51" s="58" t="s">
        <v>116</v>
      </c>
      <c r="I51" s="57"/>
      <c r="J51" s="62">
        <v>0.5555555555555556</v>
      </c>
      <c r="K51" s="57"/>
      <c r="L51" s="62">
        <v>0.5930555555555556</v>
      </c>
      <c r="M51" s="57"/>
      <c r="N51" s="62">
        <v>0.6347222222222222</v>
      </c>
      <c r="O51" s="57"/>
      <c r="P51" s="62">
        <v>0.6777777777777777</v>
      </c>
      <c r="Q51" s="59">
        <v>0.7277777777777764</v>
      </c>
      <c r="T51" s="1"/>
      <c r="U51" s="2"/>
    </row>
    <row r="52" spans="1:21" ht="18.75" customHeight="1">
      <c r="A52" s="71"/>
      <c r="B52" s="43" t="s">
        <v>3</v>
      </c>
      <c r="C52" s="59">
        <v>0.30347222222222214</v>
      </c>
      <c r="D52" s="58" t="s">
        <v>109</v>
      </c>
      <c r="E52" s="59">
        <v>0.3743055555555552</v>
      </c>
      <c r="F52" s="62">
        <v>0.4145833333333333</v>
      </c>
      <c r="G52" s="57"/>
      <c r="H52" s="58" t="s">
        <v>116</v>
      </c>
      <c r="I52" s="57"/>
      <c r="J52" s="62">
        <v>0.5576388888888889</v>
      </c>
      <c r="K52" s="57"/>
      <c r="L52" s="62">
        <v>0.5951388888888889</v>
      </c>
      <c r="M52" s="57"/>
      <c r="N52" s="62">
        <v>0.6368055555555555</v>
      </c>
      <c r="O52" s="57"/>
      <c r="P52" s="62">
        <v>0.6798611111111111</v>
      </c>
      <c r="Q52" s="59">
        <v>0.7298611111111097</v>
      </c>
      <c r="R52" s="24"/>
      <c r="T52" s="1"/>
      <c r="U52" s="2"/>
    </row>
    <row r="53" spans="1:21" ht="18.75" customHeight="1">
      <c r="A53" s="71"/>
      <c r="B53" s="43" t="s">
        <v>5</v>
      </c>
      <c r="C53" s="59">
        <v>0.304861111111111</v>
      </c>
      <c r="D53" s="58" t="s">
        <v>109</v>
      </c>
      <c r="E53" s="59">
        <v>0.3756944444444441</v>
      </c>
      <c r="F53" s="63">
        <v>0.4159722222222222</v>
      </c>
      <c r="G53" s="57"/>
      <c r="H53" s="58" t="s">
        <v>116</v>
      </c>
      <c r="I53" s="57"/>
      <c r="J53" s="63">
        <v>0.5590277777777778</v>
      </c>
      <c r="K53" s="57"/>
      <c r="L53" s="63">
        <v>0.5965277777777778</v>
      </c>
      <c r="M53" s="57"/>
      <c r="N53" s="63">
        <v>0.6381944444444444</v>
      </c>
      <c r="O53" s="57"/>
      <c r="P53" s="63">
        <v>0.68125</v>
      </c>
      <c r="Q53" s="59">
        <v>0.7312499999999986</v>
      </c>
      <c r="R53" s="24"/>
      <c r="T53" s="1"/>
      <c r="U53" s="2"/>
    </row>
    <row r="54" spans="1:21" ht="18.75" customHeight="1">
      <c r="A54" s="71"/>
      <c r="B54" s="43" t="s">
        <v>7</v>
      </c>
      <c r="C54" s="59">
        <v>0.3062499999999999</v>
      </c>
      <c r="D54" s="58" t="s">
        <v>109</v>
      </c>
      <c r="E54" s="59">
        <v>0.377083333333333</v>
      </c>
      <c r="F54" s="62">
        <v>0.4173611111111111</v>
      </c>
      <c r="G54" s="51"/>
      <c r="H54" s="58" t="s">
        <v>116</v>
      </c>
      <c r="I54" s="51"/>
      <c r="J54" s="62">
        <v>0.5604166666666667</v>
      </c>
      <c r="K54" s="51"/>
      <c r="L54" s="62">
        <v>0.5979166666666667</v>
      </c>
      <c r="M54" s="51"/>
      <c r="N54" s="62">
        <v>0.6395833333333333</v>
      </c>
      <c r="O54" s="51"/>
      <c r="P54" s="62">
        <v>0.6826388888888889</v>
      </c>
      <c r="Q54" s="59">
        <v>0.7326388888888875</v>
      </c>
      <c r="R54" s="24"/>
      <c r="T54" s="1"/>
      <c r="U54" s="2"/>
    </row>
    <row r="55" spans="1:21" ht="18.75" customHeight="1">
      <c r="A55" s="71"/>
      <c r="B55" s="43" t="s">
        <v>9</v>
      </c>
      <c r="C55" s="59">
        <v>0.30833333333333324</v>
      </c>
      <c r="D55" s="58">
        <v>0.37013888888888885</v>
      </c>
      <c r="E55" s="59">
        <v>0.3791666666666663</v>
      </c>
      <c r="F55" s="62">
        <v>0.41944444444444445</v>
      </c>
      <c r="G55" s="57"/>
      <c r="H55" s="58">
        <v>0.48333333333333334</v>
      </c>
      <c r="I55" s="57"/>
      <c r="J55" s="62">
        <v>0.5625</v>
      </c>
      <c r="K55" s="57"/>
      <c r="L55" s="62">
        <v>0.6</v>
      </c>
      <c r="M55" s="57"/>
      <c r="N55" s="62">
        <v>0.6416666666666667</v>
      </c>
      <c r="O55" s="57"/>
      <c r="P55" s="62">
        <v>0.6847222222222222</v>
      </c>
      <c r="Q55" s="59">
        <v>0.7347222222222208</v>
      </c>
      <c r="R55" s="24"/>
      <c r="T55" s="1"/>
      <c r="U55" s="2"/>
    </row>
    <row r="56" spans="1:21" ht="18.75" customHeight="1">
      <c r="A56" s="71"/>
      <c r="B56" s="43" t="s">
        <v>12</v>
      </c>
      <c r="C56" s="59">
        <v>0.3090277777777777</v>
      </c>
      <c r="D56" s="55">
        <v>0.37083333333333335</v>
      </c>
      <c r="E56" s="59">
        <v>0.37986111111111076</v>
      </c>
      <c r="F56" s="62">
        <v>0.4201388888888889</v>
      </c>
      <c r="G56" s="57"/>
      <c r="H56" s="58">
        <v>0.4840277777777778</v>
      </c>
      <c r="I56" s="57"/>
      <c r="J56" s="62">
        <v>0.5631944444444444</v>
      </c>
      <c r="K56" s="57"/>
      <c r="L56" s="62">
        <v>0.6006944444444444</v>
      </c>
      <c r="M56" s="57"/>
      <c r="N56" s="62">
        <v>0.642361111111111</v>
      </c>
      <c r="O56" s="57"/>
      <c r="P56" s="62">
        <v>0.6854166666666667</v>
      </c>
      <c r="Q56" s="59">
        <v>0.7354166666666653</v>
      </c>
      <c r="R56" s="24"/>
      <c r="T56" s="1"/>
      <c r="U56" s="2"/>
    </row>
    <row r="57" spans="1:21" ht="18.75" customHeight="1">
      <c r="A57" s="71"/>
      <c r="B57" s="43" t="s">
        <v>15</v>
      </c>
      <c r="C57" s="59">
        <v>0.3097222222222221</v>
      </c>
      <c r="D57" s="62">
        <v>0.37152777777777773</v>
      </c>
      <c r="E57" s="59">
        <v>0.3805555555555552</v>
      </c>
      <c r="F57" s="62">
        <v>0.42083333333333334</v>
      </c>
      <c r="G57" s="57"/>
      <c r="H57" s="62">
        <v>0.49722222222222223</v>
      </c>
      <c r="I57" s="57"/>
      <c r="J57" s="62">
        <v>0.5638888888888889</v>
      </c>
      <c r="K57" s="57"/>
      <c r="L57" s="62">
        <v>0.6013888888888889</v>
      </c>
      <c r="M57" s="57"/>
      <c r="N57" s="62">
        <v>0.6430555555555556</v>
      </c>
      <c r="O57" s="57"/>
      <c r="P57" s="62">
        <v>0.686111111111111</v>
      </c>
      <c r="Q57" s="59">
        <v>0.7437499999999986</v>
      </c>
      <c r="R57" s="24"/>
      <c r="T57" s="1"/>
      <c r="U57" s="2"/>
    </row>
    <row r="58" spans="1:21" ht="18.75" customHeight="1">
      <c r="A58" s="71"/>
      <c r="B58" s="43" t="s">
        <v>12</v>
      </c>
      <c r="C58" s="59">
        <v>0.31041666666666656</v>
      </c>
      <c r="D58" s="62">
        <v>0.37222222222222223</v>
      </c>
      <c r="E58" s="59">
        <v>0.38124999999999964</v>
      </c>
      <c r="F58" s="62">
        <v>0.4215277777777778</v>
      </c>
      <c r="G58" s="51"/>
      <c r="H58" s="62">
        <v>0.4979166666666666</v>
      </c>
      <c r="I58" s="51"/>
      <c r="J58" s="62">
        <v>0.5645833333333333</v>
      </c>
      <c r="K58" s="51"/>
      <c r="L58" s="62">
        <v>0.6020833333333333</v>
      </c>
      <c r="M58" s="51"/>
      <c r="N58" s="62">
        <v>0.6437499999999999</v>
      </c>
      <c r="O58" s="51"/>
      <c r="P58" s="62">
        <v>0.6868055555555556</v>
      </c>
      <c r="Q58" s="59">
        <v>0.744444444444443</v>
      </c>
      <c r="R58" s="24"/>
      <c r="T58" s="1"/>
      <c r="U58" s="2"/>
    </row>
    <row r="59" spans="1:21" ht="18.75" customHeight="1">
      <c r="A59" s="71"/>
      <c r="B59" s="43" t="s">
        <v>19</v>
      </c>
      <c r="C59" s="59">
        <v>0.31180555555555545</v>
      </c>
      <c r="D59" s="62">
        <v>0.3736111111111111</v>
      </c>
      <c r="E59" s="59">
        <v>0.38263888888888853</v>
      </c>
      <c r="F59" s="62">
        <v>0.42291666666666666</v>
      </c>
      <c r="G59" s="57"/>
      <c r="H59" s="62">
        <v>0.4993055555555555</v>
      </c>
      <c r="I59" s="57"/>
      <c r="J59" s="62">
        <v>0.5659722222222222</v>
      </c>
      <c r="K59" s="57"/>
      <c r="L59" s="62">
        <v>0.6034722222222222</v>
      </c>
      <c r="M59" s="57"/>
      <c r="N59" s="62">
        <v>0.6451388888888888</v>
      </c>
      <c r="O59" s="57"/>
      <c r="P59" s="62">
        <v>0.6881944444444444</v>
      </c>
      <c r="Q59" s="59">
        <v>0.7458333333333319</v>
      </c>
      <c r="R59" s="24"/>
      <c r="T59" s="1"/>
      <c r="U59" s="2"/>
    </row>
    <row r="60" spans="1:21" ht="18.75" customHeight="1">
      <c r="A60" s="71"/>
      <c r="B60" s="43" t="s">
        <v>108</v>
      </c>
      <c r="C60" s="60" t="s">
        <v>109</v>
      </c>
      <c r="D60" s="63" t="s">
        <v>109</v>
      </c>
      <c r="E60" s="60" t="s">
        <v>116</v>
      </c>
      <c r="F60" s="63">
        <v>0.425</v>
      </c>
      <c r="G60" s="57"/>
      <c r="H60" s="63">
        <v>0.5013888888888889</v>
      </c>
      <c r="I60" s="57"/>
      <c r="J60" s="63">
        <v>0.5680555555555555</v>
      </c>
      <c r="K60" s="57"/>
      <c r="L60" s="63">
        <v>0.6055555555555555</v>
      </c>
      <c r="M60" s="57"/>
      <c r="N60" s="63">
        <v>0.6472222222222223</v>
      </c>
      <c r="O60" s="57"/>
      <c r="P60" s="63">
        <v>0.6902777777777778</v>
      </c>
      <c r="Q60" s="60" t="s">
        <v>116</v>
      </c>
      <c r="R60" s="24"/>
      <c r="T60" s="1"/>
      <c r="U60" s="2"/>
    </row>
    <row r="61" spans="1:21" ht="18.75" customHeight="1">
      <c r="A61" s="71"/>
      <c r="B61" s="43" t="s">
        <v>20</v>
      </c>
      <c r="C61" s="60">
        <v>0.3124999999999999</v>
      </c>
      <c r="D61" s="62">
        <v>0.3756944444444445</v>
      </c>
      <c r="E61" s="60">
        <v>0.38333333333333297</v>
      </c>
      <c r="F61" s="63" t="s">
        <v>109</v>
      </c>
      <c r="G61" s="57"/>
      <c r="H61" s="63" t="s">
        <v>110</v>
      </c>
      <c r="I61" s="57"/>
      <c r="J61" s="63" t="s">
        <v>116</v>
      </c>
      <c r="K61" s="57"/>
      <c r="L61" s="63" t="s">
        <v>118</v>
      </c>
      <c r="M61" s="57"/>
      <c r="N61" s="63" t="s">
        <v>109</v>
      </c>
      <c r="O61" s="57"/>
      <c r="P61" s="63" t="s">
        <v>109</v>
      </c>
      <c r="Q61" s="60">
        <v>0.7465277777777763</v>
      </c>
      <c r="R61" s="24"/>
      <c r="T61" s="1"/>
      <c r="U61" s="2"/>
    </row>
    <row r="62" spans="1:21" ht="18.75" customHeight="1">
      <c r="A62" s="71"/>
      <c r="B62" s="43" t="s">
        <v>22</v>
      </c>
      <c r="C62" s="60">
        <v>0.31319444444444433</v>
      </c>
      <c r="D62" s="62">
        <v>0.3770833333333334</v>
      </c>
      <c r="E62" s="60">
        <v>0.3840277777777774</v>
      </c>
      <c r="F62" s="62">
        <v>0.4263888888888889</v>
      </c>
      <c r="G62" s="51"/>
      <c r="H62" s="62">
        <v>0.5027777777777778</v>
      </c>
      <c r="I62" s="51"/>
      <c r="J62" s="62">
        <v>0.5694444444444444</v>
      </c>
      <c r="K62" s="51"/>
      <c r="L62" s="62">
        <v>0.6069444444444444</v>
      </c>
      <c r="M62" s="51"/>
      <c r="N62" s="62">
        <v>0.6486111111111111</v>
      </c>
      <c r="O62" s="51"/>
      <c r="P62" s="62">
        <v>0.6916666666666668</v>
      </c>
      <c r="Q62" s="60">
        <v>0.7472222222222208</v>
      </c>
      <c r="R62" s="24"/>
      <c r="T62" s="1"/>
      <c r="U62" s="2"/>
    </row>
    <row r="63" spans="1:21" ht="18.75" customHeight="1">
      <c r="A63" s="71"/>
      <c r="B63" s="43" t="s">
        <v>107</v>
      </c>
      <c r="C63" s="60" t="s">
        <v>109</v>
      </c>
      <c r="D63" s="63">
        <v>0.37777777777777777</v>
      </c>
      <c r="E63" s="60" t="s">
        <v>116</v>
      </c>
      <c r="F63" s="63">
        <v>0.4270833333333333</v>
      </c>
      <c r="G63" s="57"/>
      <c r="H63" s="63">
        <v>0.5034722222222222</v>
      </c>
      <c r="I63" s="57"/>
      <c r="J63" s="63">
        <v>0.5701388888888889</v>
      </c>
      <c r="K63" s="57"/>
      <c r="L63" s="63">
        <v>0.607638888888889</v>
      </c>
      <c r="M63" s="57"/>
      <c r="N63" s="63">
        <v>0.6493055555555556</v>
      </c>
      <c r="O63" s="57"/>
      <c r="P63" s="63">
        <v>0.6923611111111111</v>
      </c>
      <c r="Q63" s="60" t="s">
        <v>116</v>
      </c>
      <c r="R63" s="24"/>
      <c r="T63" s="1"/>
      <c r="U63" s="2"/>
    </row>
    <row r="64" spans="1:21" ht="18.75" customHeight="1">
      <c r="A64" s="71"/>
      <c r="B64" s="43" t="s">
        <v>25</v>
      </c>
      <c r="C64" s="60">
        <v>0.3145833333333332</v>
      </c>
      <c r="D64" s="62">
        <v>0.37847222222222227</v>
      </c>
      <c r="E64" s="60">
        <v>0.3854166666666663</v>
      </c>
      <c r="F64" s="62">
        <v>0.4277777777777778</v>
      </c>
      <c r="G64" s="57"/>
      <c r="H64" s="62">
        <v>0.5041666666666667</v>
      </c>
      <c r="I64" s="57"/>
      <c r="J64" s="62">
        <v>0.5708333333333333</v>
      </c>
      <c r="K64" s="57"/>
      <c r="L64" s="62">
        <v>0.6083333333333333</v>
      </c>
      <c r="M64" s="57"/>
      <c r="N64" s="62">
        <v>0.65</v>
      </c>
      <c r="O64" s="57"/>
      <c r="P64" s="62">
        <v>0.6930555555555555</v>
      </c>
      <c r="Q64" s="60">
        <v>0.7486111111111097</v>
      </c>
      <c r="R64" s="4"/>
      <c r="T64" s="1"/>
      <c r="U64" s="2"/>
    </row>
    <row r="65" spans="1:21" ht="18.75" customHeight="1">
      <c r="A65" s="71"/>
      <c r="B65" s="43" t="s">
        <v>24</v>
      </c>
      <c r="C65" s="59">
        <v>0.31527777777777766</v>
      </c>
      <c r="D65" s="62">
        <v>0.37916666666666665</v>
      </c>
      <c r="E65" s="59">
        <v>0.38611111111111074</v>
      </c>
      <c r="F65" s="62">
        <v>0.4284722222222222</v>
      </c>
      <c r="G65" s="57"/>
      <c r="H65" s="62">
        <v>0.5048611111111111</v>
      </c>
      <c r="I65" s="57"/>
      <c r="J65" s="62">
        <v>0.5715277777777777</v>
      </c>
      <c r="K65" s="57"/>
      <c r="L65" s="62">
        <v>0.6090277777777778</v>
      </c>
      <c r="M65" s="57"/>
      <c r="N65" s="62">
        <v>0.6506944444444445</v>
      </c>
      <c r="O65" s="57"/>
      <c r="P65" s="62">
        <v>0.69375</v>
      </c>
      <c r="Q65" s="59">
        <v>0.7493055555555541</v>
      </c>
      <c r="R65" s="4"/>
      <c r="T65" s="1"/>
      <c r="U65" s="2"/>
    </row>
    <row r="66" spans="1:21" ht="18.75" customHeight="1">
      <c r="A66" s="71"/>
      <c r="B66" s="43" t="s">
        <v>27</v>
      </c>
      <c r="C66" s="59">
        <v>0.3159722222222221</v>
      </c>
      <c r="D66" s="62">
        <v>0.37986111111111115</v>
      </c>
      <c r="E66" s="59">
        <v>0.3937499999999996</v>
      </c>
      <c r="F66" s="62">
        <v>0.4291666666666667</v>
      </c>
      <c r="G66" s="64">
        <v>0.4458333333333333</v>
      </c>
      <c r="H66" s="62">
        <v>0.5055555555555555</v>
      </c>
      <c r="I66" s="64">
        <v>0.5291666666666666</v>
      </c>
      <c r="J66" s="62">
        <v>0.5722222222222222</v>
      </c>
      <c r="K66" s="64">
        <v>0.5736111111111111</v>
      </c>
      <c r="L66" s="62">
        <v>0.6097222222222222</v>
      </c>
      <c r="M66" s="64">
        <v>0.6187499999999999</v>
      </c>
      <c r="N66" s="62">
        <v>0.6513888888888889</v>
      </c>
      <c r="O66" s="64">
        <v>0.6590277777777778</v>
      </c>
      <c r="P66" s="62">
        <v>0.6944444444444445</v>
      </c>
      <c r="Q66" s="59">
        <v>0.7499999999999986</v>
      </c>
      <c r="R66" s="4"/>
      <c r="T66" s="1"/>
      <c r="U66" s="2"/>
    </row>
    <row r="67" spans="1:21" ht="18.75" customHeight="1">
      <c r="A67" s="71"/>
      <c r="B67" s="43" t="s">
        <v>24</v>
      </c>
      <c r="C67" s="59">
        <v>0.31666666666666654</v>
      </c>
      <c r="D67" s="51"/>
      <c r="E67" s="59">
        <v>0.39444444444444404</v>
      </c>
      <c r="F67" s="51"/>
      <c r="G67" s="64">
        <v>0.44652777777777775</v>
      </c>
      <c r="H67" s="51"/>
      <c r="I67" s="64">
        <v>0.529861111111111</v>
      </c>
      <c r="J67" s="51"/>
      <c r="K67" s="64">
        <v>0.5743055555555555</v>
      </c>
      <c r="L67" s="51"/>
      <c r="M67" s="64">
        <v>0.6194444444444444</v>
      </c>
      <c r="N67" s="51"/>
      <c r="O67" s="64">
        <v>0.6597222222222222</v>
      </c>
      <c r="P67" s="51"/>
      <c r="Q67" s="51"/>
      <c r="R67" s="4"/>
      <c r="T67" s="1"/>
      <c r="U67" s="2"/>
    </row>
    <row r="68" spans="1:21" ht="18.75" customHeight="1">
      <c r="A68" s="71"/>
      <c r="B68" s="43" t="s">
        <v>21</v>
      </c>
      <c r="C68" s="59">
        <v>0.317361111111111</v>
      </c>
      <c r="D68" s="51"/>
      <c r="E68" s="59">
        <v>0.3951388888888885</v>
      </c>
      <c r="F68" s="51"/>
      <c r="G68" s="64">
        <v>0.4472222222222222</v>
      </c>
      <c r="H68" s="51"/>
      <c r="I68" s="64">
        <v>0.5305555555555554</v>
      </c>
      <c r="J68" s="51"/>
      <c r="K68" s="64">
        <v>0.575</v>
      </c>
      <c r="L68" s="51"/>
      <c r="M68" s="64">
        <v>0.6201388888888888</v>
      </c>
      <c r="N68" s="51"/>
      <c r="O68" s="64">
        <v>0.6604166666666667</v>
      </c>
      <c r="P68" s="51"/>
      <c r="Q68" s="51"/>
      <c r="R68" s="4"/>
      <c r="T68" s="1"/>
      <c r="U68" s="2"/>
    </row>
    <row r="69" spans="1:21" ht="18.75" customHeight="1">
      <c r="A69" s="71"/>
      <c r="B69" s="43" t="s">
        <v>79</v>
      </c>
      <c r="C69" s="59">
        <v>0.3194444444444443</v>
      </c>
      <c r="D69" s="52"/>
      <c r="E69" s="59">
        <v>0.3972222222222218</v>
      </c>
      <c r="F69" s="52"/>
      <c r="G69" s="64">
        <v>0.4493055555555555</v>
      </c>
      <c r="H69" s="52"/>
      <c r="I69" s="64">
        <v>0.5326388888888888</v>
      </c>
      <c r="J69" s="52"/>
      <c r="K69" s="64">
        <v>0.5770833333333333</v>
      </c>
      <c r="L69" s="52"/>
      <c r="M69" s="64">
        <v>0.6222222222222221</v>
      </c>
      <c r="N69" s="52"/>
      <c r="O69" s="64">
        <v>0.6625</v>
      </c>
      <c r="P69" s="52"/>
      <c r="Q69" s="52"/>
      <c r="R69" s="4"/>
      <c r="T69" s="1"/>
      <c r="U69" s="2"/>
    </row>
    <row r="70" spans="1:21" ht="18.75" customHeight="1">
      <c r="A70" s="71"/>
      <c r="B70" s="43" t="s">
        <v>18</v>
      </c>
      <c r="C70" s="59">
        <v>0.3229166666666665</v>
      </c>
      <c r="D70" s="53"/>
      <c r="E70" s="59">
        <v>0.39930555555555514</v>
      </c>
      <c r="F70" s="53"/>
      <c r="G70" s="64">
        <v>0.45138888888888884</v>
      </c>
      <c r="H70" s="53"/>
      <c r="I70" s="64">
        <v>0.5347222222222221</v>
      </c>
      <c r="J70" s="53"/>
      <c r="K70" s="64">
        <v>0.5791666666666666</v>
      </c>
      <c r="L70" s="53"/>
      <c r="M70" s="64">
        <v>0.6243055555555554</v>
      </c>
      <c r="N70" s="53"/>
      <c r="O70" s="64">
        <v>0.6645833333333333</v>
      </c>
      <c r="P70" s="53"/>
      <c r="Q70" s="53"/>
      <c r="R70" s="4"/>
      <c r="T70" s="1"/>
      <c r="U70" s="2"/>
    </row>
    <row r="71" spans="1:21" ht="18.75" customHeight="1">
      <c r="A71" s="71"/>
      <c r="B71" s="43" t="s">
        <v>34</v>
      </c>
      <c r="C71" s="60">
        <v>0.32361111111111096</v>
      </c>
      <c r="D71" s="52"/>
      <c r="E71" s="60">
        <v>0.3999999999999996</v>
      </c>
      <c r="F71" s="52"/>
      <c r="G71" s="64">
        <v>0.4520833333333333</v>
      </c>
      <c r="H71" s="52"/>
      <c r="I71" s="64">
        <v>0.5354166666666665</v>
      </c>
      <c r="J71" s="52"/>
      <c r="K71" s="64">
        <v>0.579861111111111</v>
      </c>
      <c r="L71" s="52"/>
      <c r="M71" s="64">
        <v>0.6249999999999999</v>
      </c>
      <c r="N71" s="52"/>
      <c r="O71" s="64">
        <v>0.6652777777777777</v>
      </c>
      <c r="P71" s="52"/>
      <c r="Q71" s="52"/>
      <c r="R71" s="4"/>
      <c r="T71" s="1"/>
      <c r="U71" s="2"/>
    </row>
    <row r="72" spans="1:21" ht="18.75" customHeight="1">
      <c r="A72" s="71"/>
      <c r="B72" s="43" t="s">
        <v>14</v>
      </c>
      <c r="C72" s="59">
        <v>0.3243055555555554</v>
      </c>
      <c r="D72" s="51"/>
      <c r="E72" s="59">
        <v>0.400694444444444</v>
      </c>
      <c r="F72" s="51"/>
      <c r="G72" s="64">
        <v>0.4527777777777777</v>
      </c>
      <c r="H72" s="51"/>
      <c r="I72" s="64">
        <v>0.536111111111111</v>
      </c>
      <c r="J72" s="51"/>
      <c r="K72" s="64">
        <v>0.5805555555555555</v>
      </c>
      <c r="L72" s="51"/>
      <c r="M72" s="64">
        <v>0.6256944444444443</v>
      </c>
      <c r="N72" s="51"/>
      <c r="O72" s="64">
        <v>0.6659722222222222</v>
      </c>
      <c r="P72" s="51"/>
      <c r="Q72" s="51"/>
      <c r="R72" s="4"/>
      <c r="T72" s="1"/>
      <c r="U72" s="2"/>
    </row>
    <row r="73" spans="1:21" ht="18.75" customHeight="1">
      <c r="A73" s="71"/>
      <c r="B73" s="43" t="s">
        <v>11</v>
      </c>
      <c r="C73" s="59">
        <v>0.32499999999999984</v>
      </c>
      <c r="D73" s="51"/>
      <c r="E73" s="59">
        <v>0.40138888888888846</v>
      </c>
      <c r="F73" s="51"/>
      <c r="G73" s="64">
        <v>0.45347222222222217</v>
      </c>
      <c r="H73" s="51"/>
      <c r="I73" s="64">
        <v>0.5368055555555554</v>
      </c>
      <c r="J73" s="51"/>
      <c r="K73" s="64">
        <v>0.5812499999999999</v>
      </c>
      <c r="L73" s="51"/>
      <c r="M73" s="64">
        <v>0.6263888888888888</v>
      </c>
      <c r="N73" s="51"/>
      <c r="O73" s="64">
        <v>0.6666666666666666</v>
      </c>
      <c r="P73" s="51"/>
      <c r="Q73" s="51"/>
      <c r="R73" s="4"/>
      <c r="T73" s="1"/>
      <c r="U73" s="2"/>
    </row>
    <row r="74" spans="1:21" ht="18.75" customHeight="1">
      <c r="A74" s="71"/>
      <c r="B74" s="43" t="s">
        <v>80</v>
      </c>
      <c r="C74" s="60">
        <v>0.32638888888888873</v>
      </c>
      <c r="D74" s="51"/>
      <c r="E74" s="60">
        <v>0.40277777777777735</v>
      </c>
      <c r="F74" s="51"/>
      <c r="G74" s="64">
        <v>0.45486111111111105</v>
      </c>
      <c r="H74" s="51"/>
      <c r="I74" s="64">
        <v>0.5381944444444443</v>
      </c>
      <c r="J74" s="51"/>
      <c r="K74" s="64">
        <v>0.5826388888888888</v>
      </c>
      <c r="L74" s="51"/>
      <c r="M74" s="64">
        <v>0.6277777777777777</v>
      </c>
      <c r="N74" s="51"/>
      <c r="O74" s="64">
        <v>0.6680555555555555</v>
      </c>
      <c r="P74" s="51"/>
      <c r="Q74" s="51"/>
      <c r="R74" s="4"/>
      <c r="T74" s="1"/>
      <c r="U74" s="2"/>
    </row>
    <row r="75" spans="1:21" ht="18.75" customHeight="1">
      <c r="A75" s="71"/>
      <c r="B75" s="43" t="s">
        <v>106</v>
      </c>
      <c r="C75" s="59">
        <v>0.32708333333333317</v>
      </c>
      <c r="D75" s="52"/>
      <c r="E75" s="59">
        <v>0.403472222222222</v>
      </c>
      <c r="F75" s="52"/>
      <c r="G75" s="64">
        <v>0.4555555555555555</v>
      </c>
      <c r="H75" s="52"/>
      <c r="I75" s="64">
        <v>0.5388888888888888</v>
      </c>
      <c r="J75" s="52"/>
      <c r="K75" s="64">
        <v>0.5833333333333333</v>
      </c>
      <c r="L75" s="52"/>
      <c r="M75" s="64">
        <v>0.6284722222222221</v>
      </c>
      <c r="N75" s="52"/>
      <c r="O75" s="64">
        <v>0.66875</v>
      </c>
      <c r="P75" s="52"/>
      <c r="Q75" s="52"/>
      <c r="R75" s="4"/>
      <c r="T75" s="1"/>
      <c r="U75" s="2"/>
    </row>
    <row r="76" spans="1:21" ht="18.75" customHeight="1">
      <c r="A76" s="71"/>
      <c r="B76" s="43" t="s">
        <v>8</v>
      </c>
      <c r="C76" s="59">
        <v>0.32847222222222205</v>
      </c>
      <c r="D76" s="53"/>
      <c r="E76" s="59">
        <v>0.4048611111111109</v>
      </c>
      <c r="F76" s="53"/>
      <c r="G76" s="64">
        <v>0.4569444444444444</v>
      </c>
      <c r="H76" s="53"/>
      <c r="I76" s="64">
        <v>0.5402777777777776</v>
      </c>
      <c r="J76" s="53"/>
      <c r="K76" s="64">
        <v>0.5847222222222221</v>
      </c>
      <c r="L76" s="53"/>
      <c r="M76" s="64">
        <v>0.629861111111111</v>
      </c>
      <c r="N76" s="53"/>
      <c r="O76" s="64">
        <v>0.6701388888888888</v>
      </c>
      <c r="P76" s="53"/>
      <c r="Q76" s="53"/>
      <c r="R76" s="4"/>
      <c r="T76" s="1"/>
      <c r="U76" s="2"/>
    </row>
    <row r="77" spans="1:21" ht="18.75" customHeight="1">
      <c r="A77" s="71"/>
      <c r="B77" s="43" t="s">
        <v>80</v>
      </c>
      <c r="C77" s="59">
        <v>0.32916666666666666</v>
      </c>
      <c r="D77" s="51"/>
      <c r="E77" s="59">
        <v>0.4055555555555555</v>
      </c>
      <c r="F77" s="51"/>
      <c r="G77" s="64">
        <v>0.4576388888888889</v>
      </c>
      <c r="H77" s="51"/>
      <c r="I77" s="64">
        <v>0.5409722222222222</v>
      </c>
      <c r="J77" s="51"/>
      <c r="K77" s="64">
        <v>0.5854166666666667</v>
      </c>
      <c r="L77" s="51"/>
      <c r="M77" s="64">
        <v>0.6305555555555555</v>
      </c>
      <c r="N77" s="51"/>
      <c r="O77" s="64">
        <v>0.6708333333333334</v>
      </c>
      <c r="P77" s="51"/>
      <c r="Q77" s="51"/>
      <c r="T77" s="1"/>
      <c r="U77" s="2"/>
    </row>
    <row r="78" spans="1:21" ht="18.75" customHeight="1">
      <c r="A78" s="71"/>
      <c r="B78" s="43" t="s">
        <v>6</v>
      </c>
      <c r="C78" s="60">
        <v>0.3298611111111111</v>
      </c>
      <c r="D78" s="51"/>
      <c r="E78" s="60">
        <v>0.40624999999999994</v>
      </c>
      <c r="F78" s="51"/>
      <c r="G78" s="64">
        <v>0.4583333333333333</v>
      </c>
      <c r="H78" s="51"/>
      <c r="I78" s="64">
        <v>0.5416666666666666</v>
      </c>
      <c r="J78" s="51"/>
      <c r="K78" s="64">
        <v>0.5861111111111111</v>
      </c>
      <c r="L78" s="51"/>
      <c r="M78" s="64">
        <v>0.63125</v>
      </c>
      <c r="N78" s="51"/>
      <c r="O78" s="64">
        <v>0.6756944444444445</v>
      </c>
      <c r="P78" s="51"/>
      <c r="Q78" s="51"/>
      <c r="T78" s="1"/>
      <c r="U78" s="2"/>
    </row>
    <row r="79" spans="1:21" ht="18.75" customHeight="1">
      <c r="A79" s="71"/>
      <c r="B79" s="43" t="s">
        <v>4</v>
      </c>
      <c r="C79" s="59">
        <v>0.33125</v>
      </c>
      <c r="D79" s="51"/>
      <c r="E79" s="59">
        <v>0.40763888888888883</v>
      </c>
      <c r="F79" s="51"/>
      <c r="G79" s="64">
        <v>0.4597222222222222</v>
      </c>
      <c r="H79" s="51"/>
      <c r="I79" s="64">
        <v>0.5430555555555555</v>
      </c>
      <c r="J79" s="51"/>
      <c r="K79" s="64">
        <v>0.5875</v>
      </c>
      <c r="L79" s="51"/>
      <c r="M79" s="64">
        <v>0.6326388888888889</v>
      </c>
      <c r="N79" s="51"/>
      <c r="O79" s="64">
        <v>0.6770833333333334</v>
      </c>
      <c r="P79" s="51"/>
      <c r="Q79" s="51"/>
      <c r="S79" s="19"/>
      <c r="T79" s="1"/>
      <c r="U79" s="2"/>
    </row>
    <row r="80" spans="1:21" ht="18.75" customHeight="1">
      <c r="A80" s="71"/>
      <c r="B80" s="43" t="s">
        <v>2</v>
      </c>
      <c r="C80" s="59">
        <v>0.3326388888888889</v>
      </c>
      <c r="D80" s="52"/>
      <c r="E80" s="59">
        <v>0.4090277777777777</v>
      </c>
      <c r="F80" s="52"/>
      <c r="G80" s="64">
        <v>0.4611111111111111</v>
      </c>
      <c r="H80" s="52"/>
      <c r="I80" s="64">
        <v>0.5444444444444444</v>
      </c>
      <c r="J80" s="52"/>
      <c r="K80" s="64">
        <v>0.5888888888888889</v>
      </c>
      <c r="L80" s="52"/>
      <c r="M80" s="64">
        <v>0.6340277777777777</v>
      </c>
      <c r="N80" s="52"/>
      <c r="O80" s="64">
        <v>0.6784722222222223</v>
      </c>
      <c r="P80" s="52"/>
      <c r="Q80" s="52"/>
      <c r="S80" s="16"/>
      <c r="T80" s="1"/>
      <c r="U80" s="2"/>
    </row>
    <row r="81" spans="1:21" ht="18.75" customHeight="1">
      <c r="A81" s="71"/>
      <c r="B81" s="43" t="s">
        <v>41</v>
      </c>
      <c r="C81" s="59">
        <v>0.3333333333333333</v>
      </c>
      <c r="D81" s="53"/>
      <c r="E81" s="59">
        <v>0.40972222222222215</v>
      </c>
      <c r="F81" s="53"/>
      <c r="G81" s="64">
        <v>0.4618055555555555</v>
      </c>
      <c r="H81" s="53"/>
      <c r="I81" s="64">
        <v>0.5451388888888888</v>
      </c>
      <c r="J81" s="53"/>
      <c r="K81" s="64">
        <v>0.5895833333333333</v>
      </c>
      <c r="L81" s="53"/>
      <c r="M81" s="64">
        <v>0.6347222222222222</v>
      </c>
      <c r="N81" s="53"/>
      <c r="O81" s="64">
        <v>0.6791666666666667</v>
      </c>
      <c r="P81" s="53"/>
      <c r="Q81" s="53"/>
      <c r="S81" s="16"/>
      <c r="T81" s="1"/>
      <c r="U81" s="2"/>
    </row>
    <row r="82" spans="1:17" ht="18.75" customHeight="1">
      <c r="A82" s="72"/>
      <c r="B82" s="43" t="s">
        <v>0</v>
      </c>
      <c r="C82" s="59">
        <v>0.3347222222222222</v>
      </c>
      <c r="D82" s="52"/>
      <c r="E82" s="59">
        <v>0.41111111111111104</v>
      </c>
      <c r="F82" s="52"/>
      <c r="G82" s="64">
        <v>0.4631944444444444</v>
      </c>
      <c r="H82" s="52"/>
      <c r="I82" s="64">
        <v>0.5465277777777777</v>
      </c>
      <c r="J82" s="52"/>
      <c r="K82" s="64">
        <v>0.5909722222222222</v>
      </c>
      <c r="L82" s="52"/>
      <c r="M82" s="64">
        <v>0.6361111111111111</v>
      </c>
      <c r="N82" s="52"/>
      <c r="O82" s="64">
        <v>0.6805555555555556</v>
      </c>
      <c r="P82" s="52"/>
      <c r="Q82" s="52"/>
    </row>
    <row r="83" spans="1:17" ht="18" customHeight="1">
      <c r="A83" s="35"/>
      <c r="B83" s="36"/>
      <c r="C83" s="35"/>
      <c r="D83" s="35"/>
      <c r="E83" s="37"/>
      <c r="F83" s="37"/>
      <c r="G83" s="31"/>
      <c r="H83" s="31"/>
      <c r="I83" s="38"/>
      <c r="J83" s="36"/>
      <c r="K83" s="35"/>
      <c r="L83" s="35"/>
      <c r="M83" s="35"/>
      <c r="N83" s="35"/>
      <c r="O83" s="37"/>
      <c r="P83" s="37"/>
      <c r="Q83" s="31"/>
    </row>
    <row r="84" spans="1:17" ht="21" customHeight="1">
      <c r="A84" s="39"/>
      <c r="B84" s="36"/>
      <c r="C84" s="39"/>
      <c r="D84" s="29"/>
      <c r="E84" s="40"/>
      <c r="F84" s="29"/>
      <c r="G84" s="41"/>
      <c r="H84" s="29"/>
      <c r="I84" s="42"/>
      <c r="J84" s="29"/>
      <c r="K84" s="39"/>
      <c r="L84" s="29"/>
      <c r="M84" s="39"/>
      <c r="N84" s="29"/>
      <c r="O84" s="40"/>
      <c r="P84" s="29"/>
      <c r="Q84" s="41"/>
    </row>
    <row r="85" spans="4:16" ht="17.25">
      <c r="D85" s="18"/>
      <c r="F85" s="18"/>
      <c r="H85" s="18"/>
      <c r="J85" s="20"/>
      <c r="L85" s="20"/>
      <c r="N85" s="18"/>
      <c r="P85" s="18"/>
    </row>
    <row r="86" spans="4:16" ht="17.25">
      <c r="D86" s="21"/>
      <c r="F86" s="22"/>
      <c r="H86" s="21"/>
      <c r="J86" s="23"/>
      <c r="L86" s="22"/>
      <c r="N86" s="22"/>
      <c r="P86" s="22"/>
    </row>
    <row r="88" spans="3:14" ht="17.25">
      <c r="C88" s="25"/>
      <c r="M88" s="3"/>
      <c r="N88" s="3"/>
    </row>
    <row r="89" ht="17.25">
      <c r="C89" s="25"/>
    </row>
    <row r="90" ht="17.25">
      <c r="C90" s="25"/>
    </row>
    <row r="91" ht="17.25">
      <c r="C91" s="25"/>
    </row>
    <row r="92" ht="17.25">
      <c r="C92" s="25"/>
    </row>
  </sheetData>
  <sheetProtection/>
  <mergeCells count="8">
    <mergeCell ref="A1:Q2"/>
    <mergeCell ref="A4:C4"/>
    <mergeCell ref="A7:A43"/>
    <mergeCell ref="A46:A82"/>
    <mergeCell ref="H3:L3"/>
    <mergeCell ref="H4:L4"/>
    <mergeCell ref="M3:Q3"/>
    <mergeCell ref="M4:Q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3" r:id="rId1"/>
  <rowBreaks count="1" manualBreakCount="1">
    <brk id="85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showGridLines="0" view="pageBreakPreview" zoomScale="75" zoomScaleNormal="75" zoomScaleSheetLayoutView="75" zoomScalePageLayoutView="0" workbookViewId="0" topLeftCell="A7">
      <selection activeCell="A5" sqref="A5"/>
    </sheetView>
  </sheetViews>
  <sheetFormatPr defaultColWidth="9.00390625" defaultRowHeight="13.5"/>
  <cols>
    <col min="1" max="1" width="6.25390625" style="1" customWidth="1"/>
    <col min="2" max="2" width="20.00390625" style="5" customWidth="1"/>
    <col min="3" max="3" width="9.625" style="1" customWidth="1"/>
    <col min="4" max="4" width="9.625" style="6" customWidth="1"/>
    <col min="5" max="5" width="9.625" style="2" customWidth="1"/>
    <col min="6" max="6" width="9.625" style="5" customWidth="1"/>
    <col min="7" max="8" width="9.625" style="1" customWidth="1"/>
    <col min="9" max="9" width="5.75390625" style="1" customWidth="1"/>
    <col min="10" max="10" width="8.625" style="1" customWidth="1"/>
    <col min="11" max="11" width="8.625" style="2" customWidth="1"/>
    <col min="12" max="12" width="11.75390625" style="1" bestFit="1" customWidth="1"/>
  </cols>
  <sheetData>
    <row r="1" spans="1:16" ht="27" customHeight="1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7"/>
      <c r="N1" s="1"/>
      <c r="O1" s="2"/>
      <c r="P1" s="1"/>
    </row>
    <row r="2" spans="1:16" ht="30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7"/>
      <c r="N2" s="1"/>
      <c r="O2" s="2"/>
      <c r="P2" s="1"/>
    </row>
    <row r="3" spans="1:16" ht="30" customHeight="1">
      <c r="A3" s="80" t="s">
        <v>127</v>
      </c>
      <c r="B3" s="80"/>
      <c r="C3" s="80"/>
      <c r="D3" s="8"/>
      <c r="E3" s="76" t="s">
        <v>120</v>
      </c>
      <c r="F3" s="76"/>
      <c r="G3" s="76"/>
      <c r="H3" s="76"/>
      <c r="I3" s="68"/>
      <c r="J3" s="68"/>
      <c r="K3" s="68"/>
      <c r="L3" s="68"/>
      <c r="M3" s="17"/>
      <c r="N3" s="1"/>
      <c r="O3" s="2"/>
      <c r="P3" s="1"/>
    </row>
    <row r="4" spans="4:16" s="50" customFormat="1" ht="12" customHeight="1">
      <c r="D4" s="32"/>
      <c r="E4" s="32"/>
      <c r="F4" s="32"/>
      <c r="G4" s="32"/>
      <c r="H4" s="46"/>
      <c r="I4" s="46"/>
      <c r="J4" s="46"/>
      <c r="K4" s="46"/>
      <c r="L4" s="46"/>
      <c r="M4" s="47"/>
      <c r="N4" s="30"/>
      <c r="O4" s="49"/>
      <c r="P4" s="30"/>
    </row>
    <row r="5" spans="2:12" ht="24" customHeight="1">
      <c r="B5" s="65" t="s">
        <v>42</v>
      </c>
      <c r="C5" s="66" t="s">
        <v>43</v>
      </c>
      <c r="D5" s="66" t="s">
        <v>43</v>
      </c>
      <c r="E5" s="66" t="s">
        <v>43</v>
      </c>
      <c r="F5" s="66" t="s">
        <v>43</v>
      </c>
      <c r="G5" s="66" t="s">
        <v>43</v>
      </c>
      <c r="H5" s="65" t="s">
        <v>43</v>
      </c>
      <c r="I5" s="17"/>
      <c r="K5" s="1" t="s">
        <v>81</v>
      </c>
      <c r="L5" s="2">
        <f>TIME(0,1,0)</f>
        <v>0.0006944444444444445</v>
      </c>
    </row>
    <row r="6" spans="1:12" ht="17.25" customHeight="1">
      <c r="A6" s="79" t="s">
        <v>104</v>
      </c>
      <c r="B6" s="43" t="s">
        <v>0</v>
      </c>
      <c r="C6" s="59"/>
      <c r="D6" s="51">
        <f>C67+L7</f>
        <v>0.37499999999999994</v>
      </c>
      <c r="E6" s="59">
        <f>D67+L7</f>
        <v>0.46249999999999997</v>
      </c>
      <c r="F6" s="51">
        <f>E67+L7</f>
        <v>0.5631944444444444</v>
      </c>
      <c r="G6" s="59">
        <f>F67+L7</f>
        <v>0.6395833333333333</v>
      </c>
      <c r="H6" s="67"/>
      <c r="K6" s="1" t="s">
        <v>82</v>
      </c>
      <c r="L6" s="2">
        <f>TIME(0,2,0)</f>
        <v>0.001388888888888889</v>
      </c>
    </row>
    <row r="7" spans="1:12" ht="17.25" customHeight="1">
      <c r="A7" s="79"/>
      <c r="B7" s="43" t="s">
        <v>38</v>
      </c>
      <c r="C7" s="59"/>
      <c r="D7" s="51">
        <f>D6+$L$6</f>
        <v>0.37638888888888883</v>
      </c>
      <c r="E7" s="59">
        <f>E6+$L$6</f>
        <v>0.46388888888888885</v>
      </c>
      <c r="F7" s="51">
        <f>F6+$L$6</f>
        <v>0.5645833333333333</v>
      </c>
      <c r="G7" s="59">
        <f>G6+$L$6</f>
        <v>0.6409722222222222</v>
      </c>
      <c r="H7" s="67"/>
      <c r="I7" s="1">
        <v>2</v>
      </c>
      <c r="K7" s="1" t="s">
        <v>83</v>
      </c>
      <c r="L7" s="2">
        <f>TIME(0,3,0)</f>
        <v>0.0020833333333333333</v>
      </c>
    </row>
    <row r="8" spans="1:12" ht="17.25" customHeight="1">
      <c r="A8" s="79"/>
      <c r="B8" s="43" t="s">
        <v>2</v>
      </c>
      <c r="C8" s="59"/>
      <c r="D8" s="51">
        <f>D7+$L$5</f>
        <v>0.37708333333333327</v>
      </c>
      <c r="E8" s="59">
        <f>E7+$L$5</f>
        <v>0.4645833333333333</v>
      </c>
      <c r="F8" s="51">
        <f>F7+$L$5</f>
        <v>0.5652777777777778</v>
      </c>
      <c r="G8" s="59">
        <f>G7+$L$5</f>
        <v>0.6416666666666666</v>
      </c>
      <c r="H8" s="67"/>
      <c r="I8" s="1">
        <v>1</v>
      </c>
      <c r="K8" s="1" t="s">
        <v>84</v>
      </c>
      <c r="L8" s="2">
        <f>TIME(0,4,0)</f>
        <v>0.002777777777777778</v>
      </c>
    </row>
    <row r="9" spans="1:12" ht="17.25" customHeight="1">
      <c r="A9" s="79"/>
      <c r="B9" s="43" t="s">
        <v>4</v>
      </c>
      <c r="C9" s="59"/>
      <c r="D9" s="51">
        <f aca="true" t="shared" si="0" ref="D9:G10">D8+$L$6</f>
        <v>0.37847222222222215</v>
      </c>
      <c r="E9" s="59">
        <f t="shared" si="0"/>
        <v>0.4659722222222222</v>
      </c>
      <c r="F9" s="51">
        <f t="shared" si="0"/>
        <v>0.5666666666666667</v>
      </c>
      <c r="G9" s="59">
        <f t="shared" si="0"/>
        <v>0.6430555555555555</v>
      </c>
      <c r="H9" s="67"/>
      <c r="I9" s="1">
        <v>2</v>
      </c>
      <c r="K9" s="1" t="s">
        <v>85</v>
      </c>
      <c r="L9" s="2">
        <f>TIME(0,5,0)</f>
        <v>0.003472222222222222</v>
      </c>
    </row>
    <row r="10" spans="1:12" ht="17.25" customHeight="1">
      <c r="A10" s="79"/>
      <c r="B10" s="43" t="s">
        <v>6</v>
      </c>
      <c r="C10" s="59"/>
      <c r="D10" s="51">
        <f t="shared" si="0"/>
        <v>0.37986111111111104</v>
      </c>
      <c r="E10" s="59">
        <f t="shared" si="0"/>
        <v>0.46736111111111106</v>
      </c>
      <c r="F10" s="51">
        <f t="shared" si="0"/>
        <v>0.5680555555555555</v>
      </c>
      <c r="G10" s="59">
        <f t="shared" si="0"/>
        <v>0.6444444444444444</v>
      </c>
      <c r="H10" s="67"/>
      <c r="I10" s="1">
        <v>2</v>
      </c>
      <c r="K10" s="1" t="s">
        <v>10</v>
      </c>
      <c r="L10" s="2">
        <f>TIME(0,6,0)</f>
        <v>0.004166666666666667</v>
      </c>
    </row>
    <row r="11" spans="1:12" ht="17.25" customHeight="1">
      <c r="A11" s="79"/>
      <c r="B11" s="43" t="s">
        <v>80</v>
      </c>
      <c r="C11" s="59"/>
      <c r="D11" s="51">
        <f aca="true" t="shared" si="1" ref="D11:G12">D10+$L$5</f>
        <v>0.3805555555555555</v>
      </c>
      <c r="E11" s="59">
        <f t="shared" si="1"/>
        <v>0.4680555555555555</v>
      </c>
      <c r="F11" s="51">
        <f t="shared" si="1"/>
        <v>0.56875</v>
      </c>
      <c r="G11" s="59">
        <f t="shared" si="1"/>
        <v>0.6451388888888888</v>
      </c>
      <c r="H11" s="67"/>
      <c r="I11" s="1">
        <v>1</v>
      </c>
      <c r="K11" s="1" t="s">
        <v>13</v>
      </c>
      <c r="L11" s="2">
        <f>TIME(0,7,0)</f>
        <v>0.004861111111111111</v>
      </c>
    </row>
    <row r="12" spans="1:12" ht="17.25" customHeight="1">
      <c r="A12" s="79"/>
      <c r="B12" s="43" t="s">
        <v>111</v>
      </c>
      <c r="C12" s="59"/>
      <c r="D12" s="51">
        <f t="shared" si="1"/>
        <v>0.3812499999999999</v>
      </c>
      <c r="E12" s="59">
        <f t="shared" si="1"/>
        <v>0.46874999999999994</v>
      </c>
      <c r="F12" s="51">
        <f t="shared" si="1"/>
        <v>0.5694444444444444</v>
      </c>
      <c r="G12" s="59">
        <f t="shared" si="1"/>
        <v>0.6458333333333333</v>
      </c>
      <c r="H12" s="67"/>
      <c r="I12" s="1">
        <v>1</v>
      </c>
      <c r="K12" s="1" t="s">
        <v>16</v>
      </c>
      <c r="L12" s="2">
        <f>TIME(0,8,0)</f>
        <v>0.005555555555555556</v>
      </c>
    </row>
    <row r="13" spans="1:12" ht="17.25" customHeight="1">
      <c r="A13" s="79"/>
      <c r="B13" s="43" t="s">
        <v>8</v>
      </c>
      <c r="C13" s="59"/>
      <c r="D13" s="51">
        <f>D12+$L$6</f>
        <v>0.3826388888888888</v>
      </c>
      <c r="E13" s="59">
        <f>E12+$L$6</f>
        <v>0.47013888888888883</v>
      </c>
      <c r="F13" s="51">
        <f>F12+$L$6</f>
        <v>0.5708333333333333</v>
      </c>
      <c r="G13" s="59">
        <f>G12+$L$6</f>
        <v>0.6472222222222221</v>
      </c>
      <c r="H13" s="67"/>
      <c r="I13" s="1">
        <v>1</v>
      </c>
      <c r="K13" s="1" t="s">
        <v>86</v>
      </c>
      <c r="L13" s="2">
        <f>TIME(0,9,0)</f>
        <v>0.0062499999999999995</v>
      </c>
    </row>
    <row r="14" spans="1:12" ht="17.25" customHeight="1">
      <c r="A14" s="79"/>
      <c r="B14" s="43" t="s">
        <v>80</v>
      </c>
      <c r="C14" s="59"/>
      <c r="D14" s="51">
        <v>0.3833333333333333</v>
      </c>
      <c r="E14" s="59">
        <v>0.4708333333333334</v>
      </c>
      <c r="F14" s="51">
        <v>0.5715277777777777</v>
      </c>
      <c r="G14" s="59">
        <v>0.6479166666666667</v>
      </c>
      <c r="H14" s="67"/>
      <c r="I14" s="1">
        <v>1</v>
      </c>
      <c r="K14" s="1" t="s">
        <v>87</v>
      </c>
      <c r="L14" s="2">
        <f>TIME(0,10,0)</f>
        <v>0.006944444444444444</v>
      </c>
    </row>
    <row r="15" spans="1:12" ht="17.25" customHeight="1">
      <c r="A15" s="79"/>
      <c r="B15" s="43" t="s">
        <v>11</v>
      </c>
      <c r="C15" s="59"/>
      <c r="D15" s="51">
        <f>D14+$L$6</f>
        <v>0.3847222222222222</v>
      </c>
      <c r="E15" s="59">
        <f>E14+$L$6</f>
        <v>0.47222222222222227</v>
      </c>
      <c r="F15" s="51">
        <f>F14+$L$6</f>
        <v>0.5729166666666666</v>
      </c>
      <c r="G15" s="59">
        <f>G14+$L$6</f>
        <v>0.6493055555555556</v>
      </c>
      <c r="H15" s="67"/>
      <c r="I15" s="1">
        <v>1</v>
      </c>
      <c r="K15" s="1" t="s">
        <v>88</v>
      </c>
      <c r="L15" s="2">
        <f>TIME(0,11,0)</f>
        <v>0.007638888888888889</v>
      </c>
    </row>
    <row r="16" spans="1:12" ht="17.25" customHeight="1">
      <c r="A16" s="79"/>
      <c r="B16" s="43" t="s">
        <v>14</v>
      </c>
      <c r="C16" s="59"/>
      <c r="D16" s="51">
        <f aca="true" t="shared" si="2" ref="D16:G18">D15+$L$5</f>
        <v>0.38541666666666663</v>
      </c>
      <c r="E16" s="59">
        <f t="shared" si="2"/>
        <v>0.4729166666666667</v>
      </c>
      <c r="F16" s="51">
        <f t="shared" si="2"/>
        <v>0.5736111111111111</v>
      </c>
      <c r="G16" s="59">
        <f t="shared" si="2"/>
        <v>0.65</v>
      </c>
      <c r="H16" s="67"/>
      <c r="I16" s="1">
        <v>2</v>
      </c>
      <c r="K16" s="1" t="s">
        <v>23</v>
      </c>
      <c r="L16" s="2">
        <f>TIME(0,12,0)</f>
        <v>0.008333333333333333</v>
      </c>
    </row>
    <row r="17" spans="1:12" ht="17.25" customHeight="1">
      <c r="A17" s="79"/>
      <c r="B17" s="43" t="s">
        <v>17</v>
      </c>
      <c r="C17" s="59"/>
      <c r="D17" s="51">
        <f t="shared" si="2"/>
        <v>0.38611111111111107</v>
      </c>
      <c r="E17" s="59">
        <f t="shared" si="2"/>
        <v>0.47361111111111115</v>
      </c>
      <c r="F17" s="51">
        <f t="shared" si="2"/>
        <v>0.5743055555555555</v>
      </c>
      <c r="G17" s="59">
        <f t="shared" si="2"/>
        <v>0.6506944444444445</v>
      </c>
      <c r="H17" s="67"/>
      <c r="I17" s="1">
        <v>1</v>
      </c>
      <c r="K17" s="1" t="s">
        <v>26</v>
      </c>
      <c r="L17" s="2">
        <f>TIME(0,13,0)</f>
        <v>0.009027777777777779</v>
      </c>
    </row>
    <row r="18" spans="1:12" ht="17.25" customHeight="1">
      <c r="A18" s="79"/>
      <c r="B18" s="43" t="s">
        <v>18</v>
      </c>
      <c r="C18" s="59"/>
      <c r="D18" s="51">
        <f t="shared" si="2"/>
        <v>0.3868055555555555</v>
      </c>
      <c r="E18" s="59">
        <f t="shared" si="2"/>
        <v>0.4743055555555556</v>
      </c>
      <c r="F18" s="51">
        <f t="shared" si="2"/>
        <v>0.575</v>
      </c>
      <c r="G18" s="59">
        <f t="shared" si="2"/>
        <v>0.6513888888888889</v>
      </c>
      <c r="H18" s="67"/>
      <c r="I18" s="1">
        <v>1</v>
      </c>
      <c r="K18" s="1" t="s">
        <v>28</v>
      </c>
      <c r="L18" s="2">
        <f>TIME(0,14,0)</f>
        <v>0.009722222222222222</v>
      </c>
    </row>
    <row r="19" spans="1:12" ht="17.25" customHeight="1">
      <c r="A19" s="79"/>
      <c r="B19" s="43" t="s">
        <v>79</v>
      </c>
      <c r="C19" s="59"/>
      <c r="D19" s="51">
        <f>D18+$L$9</f>
        <v>0.3902777777777777</v>
      </c>
      <c r="E19" s="59">
        <f>E18+$L$9</f>
        <v>0.4777777777777778</v>
      </c>
      <c r="F19" s="51">
        <f>F18+$L$9</f>
        <v>0.5784722222222222</v>
      </c>
      <c r="G19" s="59">
        <f>G18+$L$9</f>
        <v>0.6548611111111111</v>
      </c>
      <c r="H19" s="67"/>
      <c r="I19" s="1">
        <v>1</v>
      </c>
      <c r="K19" s="1" t="s">
        <v>29</v>
      </c>
      <c r="L19" s="2">
        <f>TIME(0,15,0)</f>
        <v>0.010416666666666666</v>
      </c>
    </row>
    <row r="20" spans="1:12" ht="17.25" customHeight="1">
      <c r="A20" s="79"/>
      <c r="B20" s="43" t="s">
        <v>21</v>
      </c>
      <c r="C20" s="59"/>
      <c r="D20" s="51">
        <f>D19+$L$7</f>
        <v>0.39236111111111105</v>
      </c>
      <c r="E20" s="59">
        <f>E19+$L$7</f>
        <v>0.4798611111111111</v>
      </c>
      <c r="F20" s="51">
        <f>F19+$L$7</f>
        <v>0.5805555555555555</v>
      </c>
      <c r="G20" s="59">
        <f>G19+$L$7</f>
        <v>0.6569444444444444</v>
      </c>
      <c r="H20" s="67"/>
      <c r="I20" s="1">
        <v>5</v>
      </c>
      <c r="K20" s="1" t="s">
        <v>30</v>
      </c>
      <c r="L20" s="2">
        <f>TIME(0,16,0)</f>
        <v>0.011111111111111112</v>
      </c>
    </row>
    <row r="21" spans="1:12" ht="17.25" customHeight="1">
      <c r="A21" s="79"/>
      <c r="B21" s="43" t="s">
        <v>24</v>
      </c>
      <c r="C21" s="59"/>
      <c r="D21" s="51">
        <f>D20+$L$5</f>
        <v>0.3930555555555555</v>
      </c>
      <c r="E21" s="59">
        <f>E20+$L$5</f>
        <v>0.48055555555555557</v>
      </c>
      <c r="F21" s="51">
        <f>F20+$L$5</f>
        <v>0.5812499999999999</v>
      </c>
      <c r="G21" s="59">
        <f>G20+$L$7</f>
        <v>0.6590277777777778</v>
      </c>
      <c r="H21" s="67"/>
      <c r="I21" s="1">
        <v>3</v>
      </c>
      <c r="K21" s="1" t="s">
        <v>31</v>
      </c>
      <c r="L21" s="2">
        <f>TIME(0,17,0)</f>
        <v>0.011805555555555555</v>
      </c>
    </row>
    <row r="22" spans="1:12" ht="17.25" customHeight="1">
      <c r="A22" s="79"/>
      <c r="B22" s="43" t="s">
        <v>27</v>
      </c>
      <c r="C22" s="59">
        <v>0.3229166666666667</v>
      </c>
      <c r="D22" s="51">
        <f>D21+$L$5+L14</f>
        <v>0.40069444444444435</v>
      </c>
      <c r="E22" s="59">
        <f>E21+$L$5+L49</f>
        <v>0.5125</v>
      </c>
      <c r="F22" s="51">
        <f>F21+$L$5+L14</f>
        <v>0.5888888888888888</v>
      </c>
      <c r="G22" s="59">
        <f>G21+$L$5</f>
        <v>0.6597222222222222</v>
      </c>
      <c r="H22" s="67">
        <f>G51+L27</f>
        <v>0.7090277777777777</v>
      </c>
      <c r="I22" s="1">
        <v>1</v>
      </c>
      <c r="K22" s="1" t="s">
        <v>32</v>
      </c>
      <c r="L22" s="2">
        <f>TIME(0,18,0)</f>
        <v>0.012499999999999999</v>
      </c>
    </row>
    <row r="23" spans="1:12" ht="17.25" customHeight="1">
      <c r="A23" s="79"/>
      <c r="B23" s="43" t="s">
        <v>24</v>
      </c>
      <c r="C23" s="59">
        <f aca="true" t="shared" si="3" ref="C23:F24">C22+$L$5</f>
        <v>0.3236111111111111</v>
      </c>
      <c r="D23" s="51">
        <f t="shared" si="3"/>
        <v>0.4013888888888888</v>
      </c>
      <c r="E23" s="59">
        <f t="shared" si="3"/>
        <v>0.5131944444444444</v>
      </c>
      <c r="F23" s="51">
        <f t="shared" si="3"/>
        <v>0.5895833333333332</v>
      </c>
      <c r="G23" s="59">
        <f>G22+$L$5</f>
        <v>0.6604166666666667</v>
      </c>
      <c r="H23" s="67">
        <f>H22+$L$5</f>
        <v>0.7097222222222221</v>
      </c>
      <c r="I23" s="1">
        <v>1</v>
      </c>
      <c r="J23" s="1">
        <f>SUM(I7:I23)</f>
        <v>27</v>
      </c>
      <c r="K23" s="1" t="s">
        <v>33</v>
      </c>
      <c r="L23" s="2">
        <f>TIME(0,19,0)</f>
        <v>0.013194444444444444</v>
      </c>
    </row>
    <row r="24" spans="1:12" ht="17.25" customHeight="1">
      <c r="A24" s="79"/>
      <c r="B24" s="43" t="s">
        <v>25</v>
      </c>
      <c r="C24" s="59">
        <f t="shared" si="3"/>
        <v>0.32430555555555557</v>
      </c>
      <c r="D24" s="51">
        <f t="shared" si="3"/>
        <v>0.40208333333333324</v>
      </c>
      <c r="E24" s="59">
        <f t="shared" si="3"/>
        <v>0.5138888888888888</v>
      </c>
      <c r="F24" s="51">
        <f t="shared" si="3"/>
        <v>0.5902777777777777</v>
      </c>
      <c r="G24" s="59">
        <f>G23+$L$5</f>
        <v>0.6611111111111111</v>
      </c>
      <c r="H24" s="67">
        <f>H23+$L$5</f>
        <v>0.7104166666666666</v>
      </c>
      <c r="I24" s="1">
        <v>1</v>
      </c>
      <c r="K24" s="1" t="s">
        <v>35</v>
      </c>
      <c r="L24" s="2">
        <f>TIME(0,20,0)</f>
        <v>0.013888888888888888</v>
      </c>
    </row>
    <row r="25" spans="1:12" ht="17.25" customHeight="1">
      <c r="A25" s="79"/>
      <c r="B25" s="43" t="s">
        <v>22</v>
      </c>
      <c r="C25" s="59">
        <f aca="true" t="shared" si="4" ref="C25:H25">C24+$L$6</f>
        <v>0.32569444444444445</v>
      </c>
      <c r="D25" s="51">
        <f t="shared" si="4"/>
        <v>0.4034722222222221</v>
      </c>
      <c r="E25" s="59">
        <f t="shared" si="4"/>
        <v>0.5152777777777777</v>
      </c>
      <c r="F25" s="51">
        <f t="shared" si="4"/>
        <v>0.5916666666666666</v>
      </c>
      <c r="G25" s="59">
        <f t="shared" si="4"/>
        <v>0.6625</v>
      </c>
      <c r="H25" s="67">
        <f t="shared" si="4"/>
        <v>0.7118055555555555</v>
      </c>
      <c r="I25" s="1">
        <v>1</v>
      </c>
      <c r="K25" s="1" t="s">
        <v>36</v>
      </c>
      <c r="L25" s="2">
        <f>TIME(0,21,0)</f>
        <v>0.014583333333333332</v>
      </c>
    </row>
    <row r="26" spans="1:12" ht="17.25" customHeight="1">
      <c r="A26" s="79"/>
      <c r="B26" s="43" t="s">
        <v>20</v>
      </c>
      <c r="C26" s="59">
        <f aca="true" t="shared" si="5" ref="C26:H27">C25+$L$5</f>
        <v>0.3263888888888889</v>
      </c>
      <c r="D26" s="51">
        <f t="shared" si="5"/>
        <v>0.40416666666666656</v>
      </c>
      <c r="E26" s="59">
        <f t="shared" si="5"/>
        <v>0.5159722222222222</v>
      </c>
      <c r="F26" s="51">
        <f t="shared" si="5"/>
        <v>0.592361111111111</v>
      </c>
      <c r="G26" s="59">
        <f t="shared" si="5"/>
        <v>0.6631944444444444</v>
      </c>
      <c r="H26" s="67">
        <f t="shared" si="5"/>
        <v>0.7124999999999999</v>
      </c>
      <c r="I26" s="1">
        <v>2</v>
      </c>
      <c r="K26" s="1" t="s">
        <v>39</v>
      </c>
      <c r="L26" s="2">
        <f>TIME(0,22,0)</f>
        <v>0.015277777777777777</v>
      </c>
    </row>
    <row r="27" spans="1:12" ht="17.25" customHeight="1">
      <c r="A27" s="79"/>
      <c r="B27" s="43" t="s">
        <v>19</v>
      </c>
      <c r="C27" s="59">
        <f t="shared" si="5"/>
        <v>0.32708333333333334</v>
      </c>
      <c r="D27" s="51">
        <f t="shared" si="5"/>
        <v>0.404861111111111</v>
      </c>
      <c r="E27" s="59">
        <f t="shared" si="5"/>
        <v>0.5166666666666666</v>
      </c>
      <c r="F27" s="51">
        <f t="shared" si="5"/>
        <v>0.5930555555555554</v>
      </c>
      <c r="G27" s="59">
        <f t="shared" si="5"/>
        <v>0.6638888888888889</v>
      </c>
      <c r="H27" s="67">
        <f t="shared" si="5"/>
        <v>0.7131944444444444</v>
      </c>
      <c r="I27" s="1">
        <v>1</v>
      </c>
      <c r="K27" s="1" t="s">
        <v>40</v>
      </c>
      <c r="L27" s="2">
        <f>TIME(0,23,0)</f>
        <v>0.015972222222222224</v>
      </c>
    </row>
    <row r="28" spans="1:12" ht="17.25" customHeight="1">
      <c r="A28" s="79"/>
      <c r="B28" s="43" t="s">
        <v>12</v>
      </c>
      <c r="C28" s="59">
        <f aca="true" t="shared" si="6" ref="C28:H28">C27+$L$6</f>
        <v>0.3284722222222222</v>
      </c>
      <c r="D28" s="51">
        <f t="shared" si="6"/>
        <v>0.4062499999999999</v>
      </c>
      <c r="E28" s="59">
        <f t="shared" si="6"/>
        <v>0.5180555555555555</v>
      </c>
      <c r="F28" s="51">
        <f t="shared" si="6"/>
        <v>0.5944444444444443</v>
      </c>
      <c r="G28" s="59">
        <f t="shared" si="6"/>
        <v>0.6652777777777777</v>
      </c>
      <c r="H28" s="67">
        <f t="shared" si="6"/>
        <v>0.7145833333333332</v>
      </c>
      <c r="I28" s="1">
        <v>1</v>
      </c>
      <c r="K28" s="1" t="s">
        <v>48</v>
      </c>
      <c r="L28" s="2">
        <f>TIME(0,24,0)</f>
        <v>0.016666666666666666</v>
      </c>
    </row>
    <row r="29" spans="1:12" ht="17.25" customHeight="1">
      <c r="A29" s="79"/>
      <c r="B29" s="43" t="s">
        <v>15</v>
      </c>
      <c r="C29" s="59">
        <f>C28+$L$5</f>
        <v>0.32916666666666666</v>
      </c>
      <c r="D29" s="51">
        <f>D28+$L$5+L10</f>
        <v>0.411111111111111</v>
      </c>
      <c r="E29" s="59">
        <f aca="true" t="shared" si="7" ref="E29:F31">E28+$L$5</f>
        <v>0.5187499999999999</v>
      </c>
      <c r="F29" s="51">
        <f t="shared" si="7"/>
        <v>0.5951388888888888</v>
      </c>
      <c r="G29" s="59">
        <f>G28+$L$5+L7</f>
        <v>0.6680555555555555</v>
      </c>
      <c r="H29" s="67">
        <f>H28+$L$5+L8</f>
        <v>0.7180555555555554</v>
      </c>
      <c r="I29" s="1">
        <v>2</v>
      </c>
      <c r="K29" s="1" t="s">
        <v>49</v>
      </c>
      <c r="L29" s="2">
        <f>TIME(0,25,0)</f>
        <v>0.017361111111111112</v>
      </c>
    </row>
    <row r="30" spans="1:12" ht="17.25" customHeight="1">
      <c r="A30" s="79"/>
      <c r="B30" s="43" t="s">
        <v>12</v>
      </c>
      <c r="C30" s="59">
        <f>C29+$L$5</f>
        <v>0.3298611111111111</v>
      </c>
      <c r="D30" s="51">
        <f>D29+$L$5</f>
        <v>0.4118055555555554</v>
      </c>
      <c r="E30" s="59">
        <f t="shared" si="7"/>
        <v>0.5194444444444444</v>
      </c>
      <c r="F30" s="51">
        <f t="shared" si="7"/>
        <v>0.5958333333333332</v>
      </c>
      <c r="G30" s="59">
        <f>G29+$L$5</f>
        <v>0.66875</v>
      </c>
      <c r="H30" s="67">
        <f>H29+$L$5</f>
        <v>0.7187499999999999</v>
      </c>
      <c r="I30" s="1">
        <v>1</v>
      </c>
      <c r="K30" s="1" t="s">
        <v>37</v>
      </c>
      <c r="L30" s="2">
        <f>TIME(0,26,0)</f>
        <v>0.018055555555555557</v>
      </c>
    </row>
    <row r="31" spans="1:12" ht="17.25" customHeight="1">
      <c r="A31" s="79"/>
      <c r="B31" s="43" t="s">
        <v>9</v>
      </c>
      <c r="C31" s="59">
        <f>C30+$L$5</f>
        <v>0.33055555555555555</v>
      </c>
      <c r="D31" s="51">
        <f>D30+$L$5</f>
        <v>0.41249999999999987</v>
      </c>
      <c r="E31" s="59">
        <f t="shared" si="7"/>
        <v>0.5201388888888888</v>
      </c>
      <c r="F31" s="51">
        <f t="shared" si="7"/>
        <v>0.5965277777777777</v>
      </c>
      <c r="G31" s="59">
        <f>G30+$L$5</f>
        <v>0.6694444444444444</v>
      </c>
      <c r="H31" s="67">
        <f>H30+$L$5</f>
        <v>0.7194444444444443</v>
      </c>
      <c r="I31" s="1">
        <v>1</v>
      </c>
      <c r="K31" s="1" t="s">
        <v>50</v>
      </c>
      <c r="L31" s="2">
        <f>TIME(0,27,0)</f>
        <v>0.01875</v>
      </c>
    </row>
    <row r="32" spans="1:12" ht="17.25" customHeight="1">
      <c r="A32" s="79"/>
      <c r="B32" s="43" t="s">
        <v>7</v>
      </c>
      <c r="C32" s="59">
        <f aca="true" t="shared" si="8" ref="C32:H32">C31+$L$7</f>
        <v>0.3326388888888889</v>
      </c>
      <c r="D32" s="51">
        <f t="shared" si="8"/>
        <v>0.4145833333333332</v>
      </c>
      <c r="E32" s="59">
        <f t="shared" si="8"/>
        <v>0.5222222222222221</v>
      </c>
      <c r="F32" s="51">
        <f t="shared" si="8"/>
        <v>0.598611111111111</v>
      </c>
      <c r="G32" s="59">
        <f t="shared" si="8"/>
        <v>0.6715277777777777</v>
      </c>
      <c r="H32" s="67">
        <f t="shared" si="8"/>
        <v>0.7215277777777777</v>
      </c>
      <c r="I32" s="1">
        <v>1</v>
      </c>
      <c r="K32" s="1" t="s">
        <v>51</v>
      </c>
      <c r="L32" s="2">
        <f>TIME(0,28,0)</f>
        <v>0.019444444444444445</v>
      </c>
    </row>
    <row r="33" spans="1:12" ht="17.25" customHeight="1">
      <c r="A33" s="79"/>
      <c r="B33" s="43" t="s">
        <v>5</v>
      </c>
      <c r="C33" s="59">
        <f aca="true" t="shared" si="9" ref="C33:H34">C32+$L$6</f>
        <v>0.33402777777777776</v>
      </c>
      <c r="D33" s="51">
        <f t="shared" si="9"/>
        <v>0.4159722222222221</v>
      </c>
      <c r="E33" s="59">
        <f t="shared" si="9"/>
        <v>0.523611111111111</v>
      </c>
      <c r="F33" s="51">
        <f t="shared" si="9"/>
        <v>0.5999999999999999</v>
      </c>
      <c r="G33" s="59">
        <f t="shared" si="9"/>
        <v>0.6729166666666666</v>
      </c>
      <c r="H33" s="67">
        <f t="shared" si="9"/>
        <v>0.7229166666666665</v>
      </c>
      <c r="I33" s="1">
        <v>3</v>
      </c>
      <c r="K33" s="1" t="s">
        <v>52</v>
      </c>
      <c r="L33" s="2">
        <f>TIME(0,29,0)</f>
        <v>0.02013888888888889</v>
      </c>
    </row>
    <row r="34" spans="1:12" ht="17.25" customHeight="1">
      <c r="A34" s="79"/>
      <c r="B34" s="43" t="s">
        <v>3</v>
      </c>
      <c r="C34" s="59">
        <f t="shared" si="9"/>
        <v>0.33541666666666664</v>
      </c>
      <c r="D34" s="51">
        <f t="shared" si="9"/>
        <v>0.41736111111111096</v>
      </c>
      <c r="E34" s="59">
        <f t="shared" si="9"/>
        <v>0.5249999999999999</v>
      </c>
      <c r="F34" s="51">
        <f t="shared" si="9"/>
        <v>0.6013888888888888</v>
      </c>
      <c r="G34" s="59">
        <f t="shared" si="9"/>
        <v>0.6743055555555555</v>
      </c>
      <c r="H34" s="67">
        <f t="shared" si="9"/>
        <v>0.7243055555555554</v>
      </c>
      <c r="I34" s="1">
        <v>2</v>
      </c>
      <c r="K34" s="1" t="s">
        <v>53</v>
      </c>
      <c r="L34" s="2">
        <f>TIME(0,30,0)</f>
        <v>0.020833333333333332</v>
      </c>
    </row>
    <row r="35" spans="1:12" ht="17.25" customHeight="1">
      <c r="A35" s="79"/>
      <c r="B35" s="43" t="s">
        <v>1</v>
      </c>
      <c r="C35" s="59">
        <f aca="true" t="shared" si="10" ref="C35:H35">C34+$L$7</f>
        <v>0.33749999999999997</v>
      </c>
      <c r="D35" s="51">
        <f t="shared" si="10"/>
        <v>0.4194444444444443</v>
      </c>
      <c r="E35" s="59">
        <f t="shared" si="10"/>
        <v>0.5270833333333332</v>
      </c>
      <c r="F35" s="51">
        <f t="shared" si="10"/>
        <v>0.6034722222222221</v>
      </c>
      <c r="G35" s="59">
        <f t="shared" si="10"/>
        <v>0.6763888888888888</v>
      </c>
      <c r="H35" s="67">
        <f t="shared" si="10"/>
        <v>0.7263888888888888</v>
      </c>
      <c r="I35" s="4">
        <v>2</v>
      </c>
      <c r="K35" s="1" t="s">
        <v>54</v>
      </c>
      <c r="L35" s="2">
        <f>TIME(0,31,0)</f>
        <v>0.02152777777777778</v>
      </c>
    </row>
    <row r="36" spans="2:12" ht="30" customHeight="1">
      <c r="B36" s="7"/>
      <c r="C36" s="11"/>
      <c r="D36" s="11"/>
      <c r="E36" s="11"/>
      <c r="F36" s="34"/>
      <c r="G36" s="11"/>
      <c r="H36" s="8"/>
      <c r="I36" s="4">
        <v>3</v>
      </c>
      <c r="J36" s="1">
        <f>SUM(I24:I36)</f>
        <v>21</v>
      </c>
      <c r="K36" s="1" t="s">
        <v>55</v>
      </c>
      <c r="L36" s="2">
        <f>TIME(0,32,0)</f>
        <v>0.022222222222222223</v>
      </c>
    </row>
    <row r="37" spans="2:12" ht="24" customHeight="1">
      <c r="B37" s="65" t="s">
        <v>42</v>
      </c>
      <c r="C37" s="66" t="s">
        <v>43</v>
      </c>
      <c r="D37" s="66" t="s">
        <v>43</v>
      </c>
      <c r="E37" s="66" t="s">
        <v>43</v>
      </c>
      <c r="F37" s="66" t="s">
        <v>43</v>
      </c>
      <c r="G37" s="66" t="s">
        <v>43</v>
      </c>
      <c r="H37" s="65" t="s">
        <v>43</v>
      </c>
      <c r="I37" s="4"/>
      <c r="K37" s="1" t="s">
        <v>61</v>
      </c>
      <c r="L37" s="2">
        <f>TIME(0,33,0)</f>
        <v>0.02291666666666667</v>
      </c>
    </row>
    <row r="38" spans="1:12" ht="18" customHeight="1">
      <c r="A38" s="79" t="s">
        <v>114</v>
      </c>
      <c r="B38" s="43" t="s">
        <v>1</v>
      </c>
      <c r="C38" s="59">
        <f>C35+L7</f>
        <v>0.3395833333333333</v>
      </c>
      <c r="D38" s="51">
        <f>D35+L7</f>
        <v>0.4215277777777776</v>
      </c>
      <c r="E38" s="59">
        <f>E35+L7</f>
        <v>0.5291666666666666</v>
      </c>
      <c r="F38" s="51">
        <f>F35+L7</f>
        <v>0.6055555555555554</v>
      </c>
      <c r="G38" s="59">
        <f>G35+L7</f>
        <v>0.6784722222222221</v>
      </c>
      <c r="H38" s="67">
        <f>H35+L7</f>
        <v>0.7284722222222221</v>
      </c>
      <c r="K38" s="1" t="s">
        <v>62</v>
      </c>
      <c r="L38" s="2">
        <f>TIME(0,34,0)</f>
        <v>0.02361111111111111</v>
      </c>
    </row>
    <row r="39" spans="1:12" ht="18" customHeight="1">
      <c r="A39" s="79"/>
      <c r="B39" s="43" t="s">
        <v>3</v>
      </c>
      <c r="C39" s="59">
        <f aca="true" t="shared" si="11" ref="C39:H39">C38+$L$7</f>
        <v>0.3416666666666666</v>
      </c>
      <c r="D39" s="51">
        <f t="shared" si="11"/>
        <v>0.42361111111111094</v>
      </c>
      <c r="E39" s="59">
        <f t="shared" si="11"/>
        <v>0.5312499999999999</v>
      </c>
      <c r="F39" s="51">
        <f t="shared" si="11"/>
        <v>0.6076388888888887</v>
      </c>
      <c r="G39" s="59">
        <f t="shared" si="11"/>
        <v>0.6805555555555555</v>
      </c>
      <c r="H39" s="67">
        <f t="shared" si="11"/>
        <v>0.7305555555555554</v>
      </c>
      <c r="K39" s="1" t="s">
        <v>63</v>
      </c>
      <c r="L39" s="2">
        <f>TIME(0,35,0)</f>
        <v>0.024305555555555556</v>
      </c>
    </row>
    <row r="40" spans="1:12" ht="18" customHeight="1">
      <c r="A40" s="79"/>
      <c r="B40" s="43" t="s">
        <v>5</v>
      </c>
      <c r="C40" s="59">
        <f aca="true" t="shared" si="12" ref="C40:H41">C39+$L$6</f>
        <v>0.3430555555555555</v>
      </c>
      <c r="D40" s="51">
        <f t="shared" si="12"/>
        <v>0.4249999999999998</v>
      </c>
      <c r="E40" s="59">
        <f t="shared" si="12"/>
        <v>0.5326388888888888</v>
      </c>
      <c r="F40" s="51">
        <f t="shared" si="12"/>
        <v>0.6090277777777776</v>
      </c>
      <c r="G40" s="59">
        <f t="shared" si="12"/>
        <v>0.6819444444444444</v>
      </c>
      <c r="H40" s="67">
        <f t="shared" si="12"/>
        <v>0.7319444444444443</v>
      </c>
      <c r="I40" s="24">
        <v>3</v>
      </c>
      <c r="K40" s="1" t="s">
        <v>64</v>
      </c>
      <c r="L40" s="2">
        <f>TIME(0,36,0)</f>
        <v>0.024999999999999998</v>
      </c>
    </row>
    <row r="41" spans="1:12" ht="18" customHeight="1">
      <c r="A41" s="79"/>
      <c r="B41" s="43" t="s">
        <v>7</v>
      </c>
      <c r="C41" s="59">
        <f t="shared" si="12"/>
        <v>0.3444444444444444</v>
      </c>
      <c r="D41" s="51">
        <f t="shared" si="12"/>
        <v>0.4263888888888887</v>
      </c>
      <c r="E41" s="59">
        <f t="shared" si="12"/>
        <v>0.5340277777777777</v>
      </c>
      <c r="F41" s="51">
        <f t="shared" si="12"/>
        <v>0.6104166666666665</v>
      </c>
      <c r="G41" s="59">
        <f t="shared" si="12"/>
        <v>0.6833333333333332</v>
      </c>
      <c r="H41" s="67">
        <f t="shared" si="12"/>
        <v>0.7333333333333332</v>
      </c>
      <c r="I41" s="24">
        <v>2</v>
      </c>
      <c r="K41" s="1" t="s">
        <v>65</v>
      </c>
      <c r="L41" s="2">
        <f>TIME(0,37,0)</f>
        <v>0.025694444444444447</v>
      </c>
    </row>
    <row r="42" spans="1:12" ht="18" customHeight="1">
      <c r="A42" s="79"/>
      <c r="B42" s="43" t="s">
        <v>9</v>
      </c>
      <c r="C42" s="59">
        <f aca="true" t="shared" si="13" ref="C42:H42">C41+$L$7</f>
        <v>0.3465277777777777</v>
      </c>
      <c r="D42" s="51">
        <f t="shared" si="13"/>
        <v>0.42847222222222203</v>
      </c>
      <c r="E42" s="59">
        <f t="shared" si="13"/>
        <v>0.536111111111111</v>
      </c>
      <c r="F42" s="51">
        <f t="shared" si="13"/>
        <v>0.6124999999999998</v>
      </c>
      <c r="G42" s="59">
        <f t="shared" si="13"/>
        <v>0.6854166666666666</v>
      </c>
      <c r="H42" s="67">
        <f t="shared" si="13"/>
        <v>0.7354166666666665</v>
      </c>
      <c r="I42" s="24">
        <v>2</v>
      </c>
      <c r="K42" s="1" t="s">
        <v>66</v>
      </c>
      <c r="L42" s="2">
        <f>TIME(0,38,0)</f>
        <v>0.02638888888888889</v>
      </c>
    </row>
    <row r="43" spans="1:12" ht="18" customHeight="1">
      <c r="A43" s="79"/>
      <c r="B43" s="43" t="s">
        <v>12</v>
      </c>
      <c r="C43" s="59">
        <f aca="true" t="shared" si="14" ref="C43:H43">C42+$L$5</f>
        <v>0.34722222222222215</v>
      </c>
      <c r="D43" s="51">
        <f t="shared" si="14"/>
        <v>0.4291666666666665</v>
      </c>
      <c r="E43" s="59">
        <f t="shared" si="14"/>
        <v>0.5368055555555554</v>
      </c>
      <c r="F43" s="51">
        <f t="shared" si="14"/>
        <v>0.6131944444444443</v>
      </c>
      <c r="G43" s="59">
        <f t="shared" si="14"/>
        <v>0.686111111111111</v>
      </c>
      <c r="H43" s="67">
        <f t="shared" si="14"/>
        <v>0.7361111111111109</v>
      </c>
      <c r="I43" s="24">
        <v>3</v>
      </c>
      <c r="K43" s="1" t="s">
        <v>67</v>
      </c>
      <c r="L43" s="2">
        <f>TIME(0,39,0)</f>
        <v>0.027083333333333334</v>
      </c>
    </row>
    <row r="44" spans="1:12" ht="18" customHeight="1">
      <c r="A44" s="79"/>
      <c r="B44" s="43" t="s">
        <v>15</v>
      </c>
      <c r="C44" s="59">
        <f aca="true" t="shared" si="15" ref="C44:G45">C43+$L$5</f>
        <v>0.3479166666666666</v>
      </c>
      <c r="D44" s="51">
        <f t="shared" si="15"/>
        <v>0.4298611111111109</v>
      </c>
      <c r="E44" s="59">
        <f t="shared" si="15"/>
        <v>0.5374999999999999</v>
      </c>
      <c r="F44" s="51">
        <f t="shared" si="15"/>
        <v>0.6138888888888887</v>
      </c>
      <c r="G44" s="59">
        <f t="shared" si="15"/>
        <v>0.6868055555555554</v>
      </c>
      <c r="H44" s="67">
        <f>H43+$L$5+L14</f>
        <v>0.7437499999999998</v>
      </c>
      <c r="I44" s="24">
        <v>1</v>
      </c>
      <c r="K44" s="1" t="s">
        <v>68</v>
      </c>
      <c r="L44" s="2">
        <f>TIME(0,40,0)</f>
        <v>0.027777777777777776</v>
      </c>
    </row>
    <row r="45" spans="1:12" ht="18" customHeight="1">
      <c r="A45" s="79"/>
      <c r="B45" s="43" t="s">
        <v>12</v>
      </c>
      <c r="C45" s="59">
        <f t="shared" si="15"/>
        <v>0.34861111111111104</v>
      </c>
      <c r="D45" s="51">
        <f t="shared" si="15"/>
        <v>0.43055555555555536</v>
      </c>
      <c r="E45" s="59">
        <f t="shared" si="15"/>
        <v>0.5381944444444443</v>
      </c>
      <c r="F45" s="51">
        <f t="shared" si="15"/>
        <v>0.6145833333333331</v>
      </c>
      <c r="G45" s="59">
        <f t="shared" si="15"/>
        <v>0.6874999999999999</v>
      </c>
      <c r="H45" s="67">
        <f>H44+$L$5</f>
        <v>0.7444444444444442</v>
      </c>
      <c r="I45" s="24">
        <v>1</v>
      </c>
      <c r="K45" s="1" t="s">
        <v>69</v>
      </c>
      <c r="L45" s="2">
        <f>TIME(0,41,0)</f>
        <v>0.02847222222222222</v>
      </c>
    </row>
    <row r="46" spans="1:12" ht="18" customHeight="1">
      <c r="A46" s="79"/>
      <c r="B46" s="43" t="s">
        <v>19</v>
      </c>
      <c r="C46" s="59">
        <f aca="true" t="shared" si="16" ref="C46:H46">C45+$L$6</f>
        <v>0.3499999999999999</v>
      </c>
      <c r="D46" s="51">
        <f t="shared" si="16"/>
        <v>0.43194444444444424</v>
      </c>
      <c r="E46" s="59">
        <f t="shared" si="16"/>
        <v>0.5395833333333332</v>
      </c>
      <c r="F46" s="51">
        <f t="shared" si="16"/>
        <v>0.615972222222222</v>
      </c>
      <c r="G46" s="59">
        <f t="shared" si="16"/>
        <v>0.6888888888888888</v>
      </c>
      <c r="H46" s="67">
        <f t="shared" si="16"/>
        <v>0.7458333333333331</v>
      </c>
      <c r="I46" s="24">
        <v>1</v>
      </c>
      <c r="K46" s="1" t="s">
        <v>70</v>
      </c>
      <c r="L46" s="2">
        <f>TIME(0,42,0)</f>
        <v>0.029166666666666664</v>
      </c>
    </row>
    <row r="47" spans="1:12" ht="18" customHeight="1">
      <c r="A47" s="79"/>
      <c r="B47" s="43" t="s">
        <v>20</v>
      </c>
      <c r="C47" s="59">
        <f aca="true" t="shared" si="17" ref="C47:H48">C46+$L$5</f>
        <v>0.35069444444444436</v>
      </c>
      <c r="D47" s="51">
        <f t="shared" si="17"/>
        <v>0.4326388888888887</v>
      </c>
      <c r="E47" s="59">
        <f t="shared" si="17"/>
        <v>0.5402777777777776</v>
      </c>
      <c r="F47" s="51">
        <f t="shared" si="17"/>
        <v>0.6166666666666665</v>
      </c>
      <c r="G47" s="59">
        <f t="shared" si="17"/>
        <v>0.6895833333333332</v>
      </c>
      <c r="H47" s="67">
        <f t="shared" si="17"/>
        <v>0.7465277777777776</v>
      </c>
      <c r="I47" s="24">
        <v>2</v>
      </c>
      <c r="K47" s="1" t="s">
        <v>71</v>
      </c>
      <c r="L47" s="2">
        <f>TIME(0,43,0)</f>
        <v>0.029861111111111113</v>
      </c>
    </row>
    <row r="48" spans="1:12" ht="18" customHeight="1">
      <c r="A48" s="79"/>
      <c r="B48" s="43" t="s">
        <v>22</v>
      </c>
      <c r="C48" s="59">
        <f t="shared" si="17"/>
        <v>0.3513888888888888</v>
      </c>
      <c r="D48" s="51">
        <f t="shared" si="17"/>
        <v>0.4333333333333331</v>
      </c>
      <c r="E48" s="59">
        <f t="shared" si="17"/>
        <v>0.5409722222222221</v>
      </c>
      <c r="F48" s="51">
        <f t="shared" si="17"/>
        <v>0.6173611111111109</v>
      </c>
      <c r="G48" s="59">
        <f t="shared" si="17"/>
        <v>0.6902777777777777</v>
      </c>
      <c r="H48" s="67">
        <f t="shared" si="17"/>
        <v>0.747222222222222</v>
      </c>
      <c r="I48" s="24">
        <v>1</v>
      </c>
      <c r="K48" s="1" t="s">
        <v>72</v>
      </c>
      <c r="L48" s="2">
        <f>TIME(0,44,0)</f>
        <v>0.030555555555555555</v>
      </c>
    </row>
    <row r="49" spans="1:12" ht="18" customHeight="1">
      <c r="A49" s="79"/>
      <c r="B49" s="43" t="s">
        <v>25</v>
      </c>
      <c r="C49" s="59">
        <f aca="true" t="shared" si="18" ref="C49:H49">C48+$L$6</f>
        <v>0.3527777777777777</v>
      </c>
      <c r="D49" s="51">
        <f t="shared" si="18"/>
        <v>0.434722222222222</v>
      </c>
      <c r="E49" s="59">
        <f t="shared" si="18"/>
        <v>0.542361111111111</v>
      </c>
      <c r="F49" s="51">
        <f t="shared" si="18"/>
        <v>0.6187499999999998</v>
      </c>
      <c r="G49" s="59">
        <f t="shared" si="18"/>
        <v>0.6916666666666665</v>
      </c>
      <c r="H49" s="67">
        <f t="shared" si="18"/>
        <v>0.7486111111111109</v>
      </c>
      <c r="I49" s="24">
        <v>1</v>
      </c>
      <c r="K49" s="1" t="s">
        <v>73</v>
      </c>
      <c r="L49" s="2">
        <f>TIME(0,45,0)</f>
        <v>0.03125</v>
      </c>
    </row>
    <row r="50" spans="1:12" ht="18" customHeight="1">
      <c r="A50" s="79"/>
      <c r="B50" s="43" t="s">
        <v>24</v>
      </c>
      <c r="C50" s="59">
        <f aca="true" t="shared" si="19" ref="C50:H50">C49+$L$5</f>
        <v>0.35347222222222213</v>
      </c>
      <c r="D50" s="51">
        <f t="shared" si="19"/>
        <v>0.43541666666666645</v>
      </c>
      <c r="E50" s="59">
        <f t="shared" si="19"/>
        <v>0.5430555555555554</v>
      </c>
      <c r="F50" s="51">
        <f t="shared" si="19"/>
        <v>0.6194444444444442</v>
      </c>
      <c r="G50" s="59">
        <f t="shared" si="19"/>
        <v>0.692361111111111</v>
      </c>
      <c r="H50" s="67">
        <f t="shared" si="19"/>
        <v>0.7493055555555553</v>
      </c>
      <c r="I50" s="4">
        <v>2</v>
      </c>
      <c r="K50" s="1" t="s">
        <v>74</v>
      </c>
      <c r="L50" s="2">
        <f>TIME(0,46,0)</f>
        <v>0.03194444444444445</v>
      </c>
    </row>
    <row r="51" spans="1:12" ht="18" customHeight="1">
      <c r="A51" s="79"/>
      <c r="B51" s="43" t="s">
        <v>27</v>
      </c>
      <c r="C51" s="59">
        <f>C50+$L$5</f>
        <v>0.3541666666666666</v>
      </c>
      <c r="D51" s="51">
        <f>D50+$L$5+L14</f>
        <v>0.4430555555555553</v>
      </c>
      <c r="E51" s="59">
        <f>E50+$L$5</f>
        <v>0.5437499999999998</v>
      </c>
      <c r="F51" s="51">
        <f>F50+$L$5</f>
        <v>0.6201388888888887</v>
      </c>
      <c r="G51" s="59">
        <f>G50+$L$5</f>
        <v>0.6930555555555554</v>
      </c>
      <c r="H51" s="67">
        <f>H50+$L$5</f>
        <v>0.7499999999999998</v>
      </c>
      <c r="I51" s="4">
        <v>1</v>
      </c>
      <c r="K51" s="1" t="s">
        <v>75</v>
      </c>
      <c r="L51" s="2">
        <f>TIME(0,47,0)</f>
        <v>0.03263888888888889</v>
      </c>
    </row>
    <row r="52" spans="1:12" ht="18" customHeight="1">
      <c r="A52" s="79"/>
      <c r="B52" s="43" t="s">
        <v>24</v>
      </c>
      <c r="C52" s="59">
        <f>C51+$L$5</f>
        <v>0.354861111111111</v>
      </c>
      <c r="D52" s="51">
        <f aca="true" t="shared" si="20" ref="D52:F53">D51+$L$5</f>
        <v>0.44374999999999976</v>
      </c>
      <c r="E52" s="59">
        <f t="shared" si="20"/>
        <v>0.5444444444444443</v>
      </c>
      <c r="F52" s="51">
        <f t="shared" si="20"/>
        <v>0.6208333333333331</v>
      </c>
      <c r="G52" s="59"/>
      <c r="H52" s="67"/>
      <c r="I52" s="4">
        <v>1</v>
      </c>
      <c r="J52" s="1">
        <f>SUM(I40:I52)</f>
        <v>21</v>
      </c>
      <c r="K52" s="1" t="s">
        <v>89</v>
      </c>
      <c r="L52" s="2">
        <f>TIME(0,48,0)</f>
        <v>0.03333333333333333</v>
      </c>
    </row>
    <row r="53" spans="1:12" ht="18" customHeight="1">
      <c r="A53" s="79"/>
      <c r="B53" s="43" t="s">
        <v>21</v>
      </c>
      <c r="C53" s="59">
        <f>C52+$L$5</f>
        <v>0.35555555555555546</v>
      </c>
      <c r="D53" s="51">
        <f t="shared" si="20"/>
        <v>0.4444444444444442</v>
      </c>
      <c r="E53" s="59">
        <f t="shared" si="20"/>
        <v>0.5451388888888887</v>
      </c>
      <c r="F53" s="51">
        <f t="shared" si="20"/>
        <v>0.6215277777777776</v>
      </c>
      <c r="G53" s="59"/>
      <c r="H53" s="67"/>
      <c r="I53" s="4">
        <v>1</v>
      </c>
      <c r="K53" s="1" t="s">
        <v>90</v>
      </c>
      <c r="L53" s="2">
        <f>TIME(0,49,0)</f>
        <v>0.034027777777777775</v>
      </c>
    </row>
    <row r="54" spans="1:12" ht="18" customHeight="1">
      <c r="A54" s="79"/>
      <c r="B54" s="43" t="s">
        <v>79</v>
      </c>
      <c r="C54" s="59">
        <f>C53+$L$7</f>
        <v>0.3576388888888888</v>
      </c>
      <c r="D54" s="51">
        <f>D53+$L$7</f>
        <v>0.4465277777777775</v>
      </c>
      <c r="E54" s="59">
        <f>E53+$L$7</f>
        <v>0.547222222222222</v>
      </c>
      <c r="F54" s="51">
        <f>F53+$L$7</f>
        <v>0.6236111111111109</v>
      </c>
      <c r="G54" s="59"/>
      <c r="H54" s="67"/>
      <c r="I54" s="4">
        <v>1</v>
      </c>
      <c r="K54" s="1" t="s">
        <v>91</v>
      </c>
      <c r="L54" s="2">
        <f>TIME(0,50,0)</f>
        <v>0.034722222222222224</v>
      </c>
    </row>
    <row r="55" spans="1:12" ht="18" customHeight="1">
      <c r="A55" s="79"/>
      <c r="B55" s="43" t="s">
        <v>18</v>
      </c>
      <c r="C55" s="59">
        <f>C54+$L$9</f>
        <v>0.361111111111111</v>
      </c>
      <c r="D55" s="51">
        <f>D54+$L$7</f>
        <v>0.44861111111111085</v>
      </c>
      <c r="E55" s="59">
        <f>E54+$L$7</f>
        <v>0.5493055555555554</v>
      </c>
      <c r="F55" s="51">
        <f>F54+$L$7</f>
        <v>0.6256944444444442</v>
      </c>
      <c r="G55" s="59"/>
      <c r="H55" s="67"/>
      <c r="I55" s="4">
        <v>3</v>
      </c>
      <c r="K55" s="1" t="s">
        <v>92</v>
      </c>
      <c r="L55" s="2">
        <f>TIME(0,51,0)</f>
        <v>0.035416666666666666</v>
      </c>
    </row>
    <row r="56" spans="1:12" ht="18" customHeight="1">
      <c r="A56" s="79"/>
      <c r="B56" s="43" t="s">
        <v>34</v>
      </c>
      <c r="C56" s="59">
        <f aca="true" t="shared" si="21" ref="C56:F58">C55+$L$5</f>
        <v>0.36180555555555544</v>
      </c>
      <c r="D56" s="51">
        <f t="shared" si="21"/>
        <v>0.4493055555555553</v>
      </c>
      <c r="E56" s="59">
        <f t="shared" si="21"/>
        <v>0.5499999999999998</v>
      </c>
      <c r="F56" s="51">
        <f t="shared" si="21"/>
        <v>0.6263888888888887</v>
      </c>
      <c r="G56" s="59"/>
      <c r="H56" s="67"/>
      <c r="I56" s="4">
        <v>5</v>
      </c>
      <c r="K56" s="1" t="s">
        <v>78</v>
      </c>
      <c r="L56" s="2">
        <f>TIME(0,52,0)</f>
        <v>0.036111111111111115</v>
      </c>
    </row>
    <row r="57" spans="1:12" ht="18" customHeight="1">
      <c r="A57" s="79"/>
      <c r="B57" s="43" t="s">
        <v>14</v>
      </c>
      <c r="C57" s="59">
        <f t="shared" si="21"/>
        <v>0.3624999999999999</v>
      </c>
      <c r="D57" s="51">
        <f t="shared" si="21"/>
        <v>0.44999999999999973</v>
      </c>
      <c r="E57" s="59">
        <f t="shared" si="21"/>
        <v>0.5506944444444443</v>
      </c>
      <c r="F57" s="51">
        <f t="shared" si="21"/>
        <v>0.6270833333333331</v>
      </c>
      <c r="G57" s="59"/>
      <c r="H57" s="67"/>
      <c r="I57" s="4">
        <v>1</v>
      </c>
      <c r="K57" s="1" t="s">
        <v>93</v>
      </c>
      <c r="L57" s="2">
        <f>TIME(0,53,0)</f>
        <v>0.03680555555555556</v>
      </c>
    </row>
    <row r="58" spans="1:12" ht="18" customHeight="1">
      <c r="A58" s="79"/>
      <c r="B58" s="43" t="s">
        <v>11</v>
      </c>
      <c r="C58" s="59">
        <f t="shared" si="21"/>
        <v>0.3631944444444443</v>
      </c>
      <c r="D58" s="51">
        <f t="shared" si="21"/>
        <v>0.4506944444444442</v>
      </c>
      <c r="E58" s="59">
        <f t="shared" si="21"/>
        <v>0.5513888888888887</v>
      </c>
      <c r="F58" s="51">
        <f t="shared" si="21"/>
        <v>0.6277777777777775</v>
      </c>
      <c r="G58" s="59"/>
      <c r="H58" s="67"/>
      <c r="I58" s="4">
        <v>1</v>
      </c>
      <c r="K58" s="1" t="s">
        <v>76</v>
      </c>
      <c r="L58" s="2">
        <f>TIME(0,54,0)</f>
        <v>0.0375</v>
      </c>
    </row>
    <row r="59" spans="1:12" ht="18" customHeight="1">
      <c r="A59" s="79"/>
      <c r="B59" s="43" t="s">
        <v>80</v>
      </c>
      <c r="C59" s="59">
        <f>C58+$L$6</f>
        <v>0.3645833333333332</v>
      </c>
      <c r="D59" s="51">
        <f>D58+$L$6</f>
        <v>0.45208333333333306</v>
      </c>
      <c r="E59" s="59">
        <f>E58+$L$6</f>
        <v>0.5527777777777776</v>
      </c>
      <c r="F59" s="51">
        <f>F58+$L$6</f>
        <v>0.6291666666666664</v>
      </c>
      <c r="G59" s="59"/>
      <c r="H59" s="67"/>
      <c r="I59" s="4">
        <v>1</v>
      </c>
      <c r="K59" s="1" t="s">
        <v>94</v>
      </c>
      <c r="L59" s="2">
        <f>TIME(0,55,0)</f>
        <v>0.03819444444444444</v>
      </c>
    </row>
    <row r="60" spans="1:12" ht="18" customHeight="1">
      <c r="A60" s="79"/>
      <c r="B60" s="43" t="s">
        <v>111</v>
      </c>
      <c r="C60" s="59">
        <f>C59+$L$5</f>
        <v>0.36527777777777765</v>
      </c>
      <c r="D60" s="51">
        <f>D59+$L$5</f>
        <v>0.4527777777777775</v>
      </c>
      <c r="E60" s="59">
        <f>E59+$L$5</f>
        <v>0.553472222222222</v>
      </c>
      <c r="F60" s="51">
        <f>F59+$L$5</f>
        <v>0.6298611111111109</v>
      </c>
      <c r="G60" s="59"/>
      <c r="H60" s="67"/>
      <c r="I60" s="4">
        <v>2</v>
      </c>
      <c r="K60" s="1" t="s">
        <v>95</v>
      </c>
      <c r="L60" s="2">
        <f>TIME(0,56,0)</f>
        <v>0.03888888888888889</v>
      </c>
    </row>
    <row r="61" spans="1:12" ht="18" customHeight="1">
      <c r="A61" s="79"/>
      <c r="B61" s="43" t="s">
        <v>8</v>
      </c>
      <c r="C61" s="59">
        <f>C60+$L$6</f>
        <v>0.36666666666666653</v>
      </c>
      <c r="D61" s="51">
        <f>D60+$L$6</f>
        <v>0.4541666666666664</v>
      </c>
      <c r="E61" s="59">
        <f>E60+$L$6</f>
        <v>0.5548611111111109</v>
      </c>
      <c r="F61" s="51">
        <f>F60+$L$6</f>
        <v>0.6312499999999998</v>
      </c>
      <c r="G61" s="59"/>
      <c r="H61" s="67"/>
      <c r="I61" s="4">
        <v>1</v>
      </c>
      <c r="K61" s="1" t="s">
        <v>96</v>
      </c>
      <c r="L61" s="2">
        <f>TIME(0,57,0)</f>
        <v>0.03958333333333333</v>
      </c>
    </row>
    <row r="62" spans="1:12" ht="18" customHeight="1">
      <c r="A62" s="79"/>
      <c r="B62" s="43" t="s">
        <v>80</v>
      </c>
      <c r="C62" s="59">
        <v>0.3673611111111111</v>
      </c>
      <c r="D62" s="51">
        <v>0.4548611111111111</v>
      </c>
      <c r="E62" s="59">
        <v>0.5555555555555556</v>
      </c>
      <c r="F62" s="51">
        <v>0.6319444444444444</v>
      </c>
      <c r="G62" s="59"/>
      <c r="H62" s="67"/>
      <c r="I62" s="4">
        <v>1</v>
      </c>
      <c r="K62" s="1" t="s">
        <v>97</v>
      </c>
      <c r="L62" s="2">
        <f>TIME(0,58,0)</f>
        <v>0.04027777777777778</v>
      </c>
    </row>
    <row r="63" spans="1:12" ht="18" customHeight="1">
      <c r="A63" s="79"/>
      <c r="B63" s="43" t="s">
        <v>6</v>
      </c>
      <c r="C63" s="59">
        <f>C62+$L$5</f>
        <v>0.3680555555555555</v>
      </c>
      <c r="D63" s="51">
        <f>D62+$L$5</f>
        <v>0.45555555555555555</v>
      </c>
      <c r="E63" s="59">
        <f>E62+$L$5</f>
        <v>0.55625</v>
      </c>
      <c r="F63" s="51">
        <f>F62+$L$5</f>
        <v>0.6326388888888889</v>
      </c>
      <c r="G63" s="59"/>
      <c r="H63" s="67"/>
      <c r="I63" s="1">
        <v>1</v>
      </c>
      <c r="K63" s="1" t="s">
        <v>98</v>
      </c>
      <c r="L63" s="2">
        <f>TIME(0,59,0)</f>
        <v>0.04097222222222222</v>
      </c>
    </row>
    <row r="64" spans="1:12" ht="18" customHeight="1">
      <c r="A64" s="79"/>
      <c r="B64" s="43" t="s">
        <v>4</v>
      </c>
      <c r="C64" s="59">
        <f aca="true" t="shared" si="22" ref="C64:F65">C63+$L$6</f>
        <v>0.3694444444444444</v>
      </c>
      <c r="D64" s="51">
        <f t="shared" si="22"/>
        <v>0.45694444444444443</v>
      </c>
      <c r="E64" s="59">
        <f t="shared" si="22"/>
        <v>0.5576388888888889</v>
      </c>
      <c r="F64" s="51">
        <f t="shared" si="22"/>
        <v>0.6340277777777777</v>
      </c>
      <c r="G64" s="59"/>
      <c r="H64" s="67"/>
      <c r="I64" s="1">
        <v>1</v>
      </c>
      <c r="K64" s="1" t="s">
        <v>99</v>
      </c>
      <c r="L64" s="2">
        <f>TIME(0,60,0)</f>
        <v>0.041666666666666664</v>
      </c>
    </row>
    <row r="65" spans="1:12" ht="18" customHeight="1">
      <c r="A65" s="79"/>
      <c r="B65" s="43" t="s">
        <v>2</v>
      </c>
      <c r="C65" s="59">
        <f t="shared" si="22"/>
        <v>0.3708333333333333</v>
      </c>
      <c r="D65" s="51">
        <f t="shared" si="22"/>
        <v>0.4583333333333333</v>
      </c>
      <c r="E65" s="59">
        <f t="shared" si="22"/>
        <v>0.5590277777777778</v>
      </c>
      <c r="F65" s="51">
        <f t="shared" si="22"/>
        <v>0.6354166666666666</v>
      </c>
      <c r="G65" s="59"/>
      <c r="H65" s="67"/>
      <c r="I65" s="1">
        <v>1</v>
      </c>
      <c r="J65" s="19"/>
      <c r="K65" s="1" t="s">
        <v>100</v>
      </c>
      <c r="L65" s="2">
        <f>TIME(0,61,0)</f>
        <v>0.042361111111111106</v>
      </c>
    </row>
    <row r="66" spans="1:12" ht="18" customHeight="1">
      <c r="A66" s="79"/>
      <c r="B66" s="43" t="s">
        <v>41</v>
      </c>
      <c r="C66" s="59">
        <f>C65+$L$5</f>
        <v>0.37152777777777773</v>
      </c>
      <c r="D66" s="51">
        <f>D65+$L$5</f>
        <v>0.45902777777777776</v>
      </c>
      <c r="E66" s="59">
        <f>E65+$L$5</f>
        <v>0.5597222222222222</v>
      </c>
      <c r="F66" s="51">
        <f>F65+$L$5</f>
        <v>0.6361111111111111</v>
      </c>
      <c r="G66" s="59"/>
      <c r="H66" s="67"/>
      <c r="I66" s="1">
        <v>2</v>
      </c>
      <c r="J66" s="16"/>
      <c r="K66" s="1" t="s">
        <v>101</v>
      </c>
      <c r="L66" s="2">
        <f>TIME(0,62,0)</f>
        <v>0.04305555555555556</v>
      </c>
    </row>
    <row r="67" spans="1:12" ht="18" customHeight="1">
      <c r="A67" s="79"/>
      <c r="B67" s="33" t="s">
        <v>0</v>
      </c>
      <c r="C67" s="59">
        <f>C66+$L$6</f>
        <v>0.3729166666666666</v>
      </c>
      <c r="D67" s="51">
        <f>D66+$L$6</f>
        <v>0.46041666666666664</v>
      </c>
      <c r="E67" s="59">
        <f>E66+$L$6</f>
        <v>0.5611111111111111</v>
      </c>
      <c r="F67" s="51">
        <f>F66+$L$6</f>
        <v>0.6375</v>
      </c>
      <c r="G67" s="59"/>
      <c r="H67" s="67"/>
      <c r="I67" s="1">
        <v>2</v>
      </c>
      <c r="J67" s="16"/>
      <c r="K67" s="1" t="s">
        <v>102</v>
      </c>
      <c r="L67" s="2">
        <f>TIME(0,63,0)</f>
        <v>0.043750000000000004</v>
      </c>
    </row>
    <row r="68" spans="6:9" ht="17.25">
      <c r="F68" s="14"/>
      <c r="I68" s="1">
        <v>1</v>
      </c>
    </row>
    <row r="69" spans="1:10" ht="17.25">
      <c r="A69" s="9"/>
      <c r="B69" s="5" t="s">
        <v>77</v>
      </c>
      <c r="C69" s="9"/>
      <c r="D69" s="13"/>
      <c r="E69" s="10"/>
      <c r="F69" s="12"/>
      <c r="G69" s="9"/>
      <c r="H69" s="9"/>
      <c r="I69" s="1">
        <v>2</v>
      </c>
      <c r="J69" s="1">
        <f>SUM(I53:I69)</f>
        <v>27</v>
      </c>
    </row>
    <row r="73" spans="2:8" ht="17.25">
      <c r="B73" s="5" t="s">
        <v>57</v>
      </c>
      <c r="C73" s="25">
        <v>0.2881944444444445</v>
      </c>
      <c r="H73" s="3"/>
    </row>
    <row r="74" spans="2:3" ht="17.25">
      <c r="B74" s="5" t="s">
        <v>56</v>
      </c>
      <c r="C74" s="25">
        <v>0.7243055555555555</v>
      </c>
    </row>
    <row r="75" spans="2:3" ht="17.25">
      <c r="B75" s="5" t="s">
        <v>58</v>
      </c>
      <c r="C75" s="25">
        <f>C74-C73</f>
        <v>0.43611111111111106</v>
      </c>
    </row>
    <row r="76" spans="2:3" ht="17.25">
      <c r="B76" s="5" t="s">
        <v>59</v>
      </c>
      <c r="C76" s="25">
        <v>0.09722222222222222</v>
      </c>
    </row>
    <row r="77" spans="2:3" ht="17.25">
      <c r="B77" s="5" t="s">
        <v>60</v>
      </c>
      <c r="C77" s="25">
        <f>C75-C76</f>
        <v>0.33888888888888885</v>
      </c>
    </row>
  </sheetData>
  <sheetProtection/>
  <mergeCells count="4">
    <mergeCell ref="A38:A67"/>
    <mergeCell ref="A6:A35"/>
    <mergeCell ref="A3:C3"/>
    <mergeCell ref="E3:H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8" r:id="rId1"/>
  <rowBreaks count="1" manualBreakCount="1">
    <brk id="71" max="255" man="1"/>
  </rowBreaks>
  <ignoredErrors>
    <ignoredError sqref="C8:C12 C25 C26:C29 H25 C44 H45:H59 C45:C59 C60 C63:C66 C15:C24 C13 C14 G61 G62 D8:D12 D25 D26:D29 D44 D45:D59 D60 D63:D66 D15:D24 E8:E12 E25 E26:E29 E44 E45:E59 E60 E63:E66 E15:E24 F8:F12 F25 F26:F29 F44 F45:F59 F60 F63:F66 F15:F24 G8:G12 G25 G26:G29 G44 G45:G59 G60 G63:G66 G15:G24 H26:H29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中川根町役場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nakakawane</dc:creator>
  <cp:keywords/>
  <dc:description/>
  <cp:lastModifiedBy>KIKAKU</cp:lastModifiedBy>
  <cp:lastPrinted>2015-03-18T06:46:30Z</cp:lastPrinted>
  <dcterms:created xsi:type="dcterms:W3CDTF">2004-10-18T07:48:24Z</dcterms:created>
  <dcterms:modified xsi:type="dcterms:W3CDTF">2015-12-28T04:03:41Z</dcterms:modified>
  <cp:category/>
  <cp:version/>
  <cp:contentType/>
  <cp:contentStatus/>
</cp:coreProperties>
</file>